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05-網路行銷\02-網路行銷-職業專案\"/>
    </mc:Choice>
  </mc:AlternateContent>
  <xr:revisionPtr revIDLastSave="0" documentId="8_{87C692ED-1AA1-46B4-900A-5F152AF77BEE}" xr6:coauthVersionLast="45" xr6:coauthVersionMax="45" xr10:uidLastSave="{00000000-0000-0000-0000-000000000000}"/>
  <workbookProtection workbookAlgorithmName="SHA-512" workbookHashValue="mOtq7K/Sk3WHGdBNVcEcO0ONghoTihe5xOnZ3ocCryTKGpFsGptKkCR2JWNDpI5i8BLrOr7w4ZrC+8u0uCxfUA==" workbookSaltValue="yZyWZPyPaG09ZEN9lSkKkw==" workbookSpinCount="100000" lockStructure="1"/>
  <bookViews>
    <workbookView xWindow="-19310" yWindow="-110" windowWidth="19420" windowHeight="10420" xr2:uid="{00000000-000D-0000-FFFF-FFFF00000000}"/>
  </bookViews>
  <sheets>
    <sheet name="聯絡我" sheetId="3" r:id="rId1"/>
    <sheet name="保險理賠試算(薪資補償)" sheetId="2" r:id="rId2"/>
    <sheet name="薪資補償試算" sheetId="1" r:id="rId3"/>
  </sheets>
  <definedNames>
    <definedName name="勞保">'保險理賠試算(薪資補償)'!$X$2:$X$29</definedName>
    <definedName name="勞保分級">'保險理賠試算(薪資補償)'!$X$2:$X$29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  <c r="I13" i="1"/>
  <c r="I9" i="1"/>
  <c r="H9" i="1"/>
  <c r="I8" i="1"/>
  <c r="H14" i="1"/>
  <c r="H13" i="1"/>
  <c r="H8" i="1"/>
  <c r="G10" i="1"/>
  <c r="G9" i="1"/>
  <c r="F20" i="1"/>
  <c r="F19" i="1"/>
  <c r="F13" i="1"/>
  <c r="F14" i="1"/>
  <c r="E14" i="1"/>
  <c r="F9" i="1"/>
  <c r="E9" i="1"/>
  <c r="E17" i="1"/>
  <c r="E18" i="1"/>
  <c r="D9" i="1"/>
  <c r="E13" i="1"/>
  <c r="B12" i="1"/>
  <c r="B7" i="1"/>
  <c r="J8" i="2"/>
  <c r="L6" i="1"/>
  <c r="L9" i="1"/>
  <c r="J7" i="2" l="1"/>
  <c r="J5" i="2"/>
  <c r="J6" i="2"/>
  <c r="I6" i="2" l="1"/>
  <c r="I5" i="2"/>
  <c r="C9" i="2"/>
  <c r="C8" i="2"/>
  <c r="I7" i="2" l="1"/>
  <c r="C11" i="2"/>
  <c r="C10" i="2"/>
  <c r="L17" i="1"/>
  <c r="L16" i="1"/>
  <c r="L18" i="1" s="1"/>
  <c r="L7" i="1"/>
  <c r="L8" i="1" s="1"/>
  <c r="G3" i="1"/>
  <c r="E3" i="1"/>
  <c r="I8" i="2" l="1"/>
  <c r="L10" i="1"/>
  <c r="L11" i="1"/>
  <c r="C12" i="2"/>
  <c r="C16" i="2" s="1"/>
</calcChain>
</file>

<file path=xl/sharedStrings.xml><?xml version="1.0" encoding="utf-8"?>
<sst xmlns="http://schemas.openxmlformats.org/spreadsheetml/2006/main" count="105" uniqueCount="86">
  <si>
    <t>『勞基法』59條職業災害補償試算</t>
    <phoneticPr fontId="4" type="noConversion"/>
  </si>
  <si>
    <t>輸入條件</t>
    <phoneticPr fontId="4" type="noConversion"/>
  </si>
  <si>
    <t>工資:</t>
    <phoneticPr fontId="4" type="noConversion"/>
  </si>
  <si>
    <t>勞保投保:</t>
    <phoneticPr fontId="4" type="noConversion"/>
  </si>
  <si>
    <t>請公傷假天數：</t>
    <phoneticPr fontId="4" type="noConversion"/>
  </si>
  <si>
    <t>含勞保不給付天數</t>
    <phoneticPr fontId="4" type="noConversion"/>
  </si>
  <si>
    <t>(傷病前三天勞保不給付)</t>
    <phoneticPr fontId="4" type="noConversion"/>
  </si>
  <si>
    <t>醫療
費用</t>
    <phoneticPr fontId="4" type="noConversion"/>
  </si>
  <si>
    <t>傷病醫療期間</t>
  </si>
  <si>
    <t>薪資終結</t>
  </si>
  <si>
    <t>殘廢補償</t>
    <phoneticPr fontId="4" type="noConversion"/>
  </si>
  <si>
    <t>身故補償</t>
    <phoneticPr fontId="4" type="noConversion"/>
  </si>
  <si>
    <t>原領工資：</t>
    <phoneticPr fontId="4" type="noConversion"/>
  </si>
  <si>
    <t>薪 資 給 付</t>
  </si>
  <si>
    <t>補    償</t>
  </si>
  <si>
    <t>勞保條例</t>
    <phoneticPr fontId="4" type="noConversion"/>
  </si>
  <si>
    <t>勞保薪資：</t>
    <phoneticPr fontId="4" type="noConversion"/>
  </si>
  <si>
    <t>&lt;依勞保給付函的平均投保薪資</t>
    <phoneticPr fontId="4" type="noConversion"/>
  </si>
  <si>
    <t>前三日</t>
    <phoneticPr fontId="4" type="noConversion"/>
  </si>
  <si>
    <t>第一年</t>
  </si>
  <si>
    <t>第二年</t>
  </si>
  <si>
    <t>15級221項</t>
    <phoneticPr fontId="4" type="noConversion"/>
  </si>
  <si>
    <t>原領工資 日工資：</t>
    <phoneticPr fontId="4" type="noConversion"/>
  </si>
  <si>
    <r>
      <t xml:space="preserve">其它
</t>
    </r>
    <r>
      <rPr>
        <b/>
        <sz val="14"/>
        <color indexed="10"/>
        <rFont val="微軟正黑體"/>
        <family val="2"/>
        <charset val="136"/>
      </rPr>
      <t>醫療
費用</t>
    </r>
    <phoneticPr fontId="4" type="noConversion"/>
  </si>
  <si>
    <t>40個月</t>
  </si>
  <si>
    <t>1.5至60個月</t>
  </si>
  <si>
    <t>45個月</t>
  </si>
  <si>
    <t>薪資補償天數：A</t>
    <phoneticPr fontId="4" type="noConversion"/>
  </si>
  <si>
    <t>&lt;在公傷假前三天，勞保不給付</t>
    <phoneticPr fontId="4" type="noConversion"/>
  </si>
  <si>
    <t>應領</t>
    <phoneticPr fontId="4" type="noConversion"/>
  </si>
  <si>
    <t>每日</t>
    <phoneticPr fontId="4" type="noConversion"/>
  </si>
  <si>
    <t>每月</t>
    <phoneticPr fontId="4" type="noConversion"/>
  </si>
  <si>
    <t>B</t>
    <phoneticPr fontId="4" type="noConversion"/>
  </si>
  <si>
    <t>&lt;在公傷假第四天，公司補償勞保給付的差額</t>
    <phoneticPr fontId="4" type="noConversion"/>
  </si>
  <si>
    <t>工資</t>
    <phoneticPr fontId="4" type="noConversion"/>
  </si>
  <si>
    <t>薪資補償金額：A</t>
    <phoneticPr fontId="4" type="noConversion"/>
  </si>
  <si>
    <t>元</t>
    <phoneticPr fontId="4" type="noConversion"/>
  </si>
  <si>
    <t>薪資補償前三日</t>
    <phoneticPr fontId="4" type="noConversion"/>
  </si>
  <si>
    <t>薪資補償金A+B＝</t>
    <phoneticPr fontId="4" type="noConversion"/>
  </si>
  <si>
    <t>每月</t>
  </si>
  <si>
    <t>請公傷假程式 薪資會變少，變少的 額度以</t>
    <phoneticPr fontId="4" type="noConversion"/>
  </si>
  <si>
    <t>勞保</t>
    <phoneticPr fontId="4" type="noConversion"/>
  </si>
  <si>
    <t xml:space="preserve"> 1.借支(勞保給付)及薪資補償金給予(或保險公司理賠)</t>
  </si>
  <si>
    <t>薪資</t>
    <phoneticPr fontId="4" type="noConversion"/>
  </si>
  <si>
    <t>勞保無</t>
    <phoneticPr fontId="4" type="noConversion"/>
  </si>
  <si>
    <t>借支&gt;&gt;員工借支(勞保給付下來時歸還公司)</t>
    <phoneticPr fontId="4" type="noConversion"/>
  </si>
  <si>
    <t>此項給付</t>
  </si>
  <si>
    <t>薪資補償金&gt;&gt;於代付扣款之[補償金]欄位輸入 (保險公司理賠下來時直接理賠歸還公司)</t>
    <phoneticPr fontId="4" type="noConversion"/>
  </si>
  <si>
    <t>部分
負擔</t>
    <phoneticPr fontId="4" type="noConversion"/>
  </si>
  <si>
    <t>勞保日給付：</t>
    <phoneticPr fontId="4" type="noConversion"/>
  </si>
  <si>
    <r>
      <t>＜給付額為</t>
    </r>
    <r>
      <rPr>
        <b/>
        <sz val="14"/>
        <color rgb="FFC00000"/>
        <rFont val="微軟正黑體"/>
        <family val="2"/>
        <charset val="136"/>
      </rPr>
      <t>投保薪資×70%</t>
    </r>
    <phoneticPr fontId="4" type="noConversion"/>
  </si>
  <si>
    <t>勞保給付天數：</t>
    <phoneticPr fontId="4" type="noConversion"/>
  </si>
  <si>
    <t>&lt;依勞保給付函的給付天數</t>
    <phoneticPr fontId="4" type="noConversion"/>
  </si>
  <si>
    <t>借支：</t>
    <phoneticPr fontId="4" type="noConversion"/>
  </si>
  <si>
    <t>&lt;如果勞保還沒給付,</t>
    <phoneticPr fontId="4" type="noConversion"/>
  </si>
  <si>
    <t>(薪資程式以借支先給)</t>
    <phoneticPr fontId="4" type="noConversion"/>
  </si>
  <si>
    <t>&lt;公司先給時，則以借支方式先給員工</t>
    <phoneticPr fontId="4" type="noConversion"/>
  </si>
  <si>
    <r>
      <t>&lt;待勞保給付時則</t>
    </r>
    <r>
      <rPr>
        <b/>
        <sz val="14"/>
        <color rgb="FFFF0000"/>
        <rFont val="微軟正黑體"/>
        <family val="2"/>
        <charset val="136"/>
      </rPr>
      <t>須歸還公司</t>
    </r>
    <phoneticPr fontId="4" type="noConversion"/>
  </si>
  <si>
    <r>
      <t>灰色部份：</t>
    </r>
    <r>
      <rPr>
        <b/>
        <sz val="14"/>
        <color indexed="10"/>
        <rFont val="微軟正黑體"/>
        <family val="2"/>
        <charset val="136"/>
      </rPr>
      <t xml:space="preserve">僱主給付          </t>
    </r>
    <phoneticPr fontId="4" type="noConversion"/>
  </si>
  <si>
    <t>綠色部份：勞保給付</t>
  </si>
  <si>
    <t>(第一次申請理賠時輸入3, 同一事故 第二次以後申請理賠輸入0)</t>
    <phoneticPr fontId="2" type="noConversion"/>
  </si>
  <si>
    <t>輸入核定金額：</t>
    <phoneticPr fontId="4" type="noConversion"/>
  </si>
  <si>
    <t>輸入勞保薪資：</t>
    <phoneticPr fontId="4" type="noConversion"/>
  </si>
  <si>
    <t>&lt;依保單名冊上的勞保薪資輸入</t>
    <phoneticPr fontId="4" type="noConversion"/>
  </si>
  <si>
    <t>&lt;依保單名冊上的核定金額輸入</t>
    <phoneticPr fontId="2" type="noConversion"/>
  </si>
  <si>
    <t>&lt;理賠申請時, 收據要寫的金額</t>
    <phoneticPr fontId="2" type="noConversion"/>
  </si>
  <si>
    <t>輸入公司代墊醫療費用</t>
    <phoneticPr fontId="2" type="noConversion"/>
  </si>
  <si>
    <t>輸入公司其它代墊費用</t>
    <phoneticPr fontId="2" type="noConversion"/>
  </si>
  <si>
    <t>勞保不給付天數</t>
    <phoneticPr fontId="4" type="noConversion"/>
  </si>
  <si>
    <t>勞保給付天數</t>
    <phoneticPr fontId="4" type="noConversion"/>
  </si>
  <si>
    <t>勞保給付函上面的給付天數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</si>
  <si>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</si>
  <si>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</si>
  <si>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</si>
  <si>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總計(A+B+C)=</t>
    <phoneticPr fontId="2" type="noConversion"/>
  </si>
  <si>
    <t>驗算</t>
    <phoneticPr fontId="2" type="noConversion"/>
  </si>
  <si>
    <t>Z=</t>
    <phoneticPr fontId="2" type="noConversion"/>
  </si>
  <si>
    <t>X=</t>
    <phoneticPr fontId="2" type="noConversion"/>
  </si>
  <si>
    <t>Y=</t>
    <phoneticPr fontId="2" type="noConversion"/>
  </si>
  <si>
    <t>補償B=</t>
    <phoneticPr fontId="2" type="noConversion"/>
  </si>
  <si>
    <t>應補償(理賠)金額</t>
    <phoneticPr fontId="2" type="noConversion"/>
  </si>
  <si>
    <r>
      <t>申請薪資補償(限第一年)時, 給員工簽的</t>
    </r>
    <r>
      <rPr>
        <b/>
        <sz val="14"/>
        <color rgb="FFC00000"/>
        <rFont val="微軟正黑體"/>
        <family val="2"/>
        <charset val="136"/>
      </rPr>
      <t>收據或付款憑證</t>
    </r>
    <r>
      <rPr>
        <b/>
        <sz val="14"/>
        <color indexed="8"/>
        <rFont val="微軟正黑體"/>
        <family val="2"/>
        <charset val="136"/>
      </rPr>
      <t>金額應填寫金額計算</t>
    </r>
    <phoneticPr fontId="2" type="noConversion"/>
  </si>
  <si>
    <t>勞保分級</t>
    <phoneticPr fontId="2" type="noConversion"/>
  </si>
  <si>
    <t>網址:</t>
    <phoneticPr fontId="2" type="noConversion"/>
  </si>
  <si>
    <t>https://www.gisin.com.tw/</t>
    <phoneticPr fontId="2" type="noConversion"/>
  </si>
  <si>
    <t>私LINE ID: kking-lee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</si>
</sst>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#,##0&quot;元&quot;"/>
    <numFmt numFmtId="177" formatCode="_(* #,##0_);_(* \(#,##0\);_(* &quot;-&quot;_);_(@_)"/>
    <numFmt numFmtId="178" formatCode="#,##0_ ;[Red]\-#,##0\ "/>
    <numFmt numFmtId="180" formatCode="&quot;=&quot;#,##0"/>
    <numFmt numFmtId="182" formatCode="&quot;=&quot;#,##0&quot;萬(最高)&quot;"/>
    <numFmt numFmtId="183" formatCode="&quot;=&quot;#,##0&quot;萬&quot;"/>
  </numFmts>
  <fonts count="28">
    <font>
      <sz val="12"/>
      <color theme="1"/>
      <name val="新細明體"/>
      <family val="2"/>
      <charset val="136"/>
      <scheme val="minor"/>
    </font>
    <font>
      <b/>
      <sz val="12"/>
      <color indexed="8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16"/>
      <color indexed="8"/>
      <name val="微軟正黑體"/>
      <family val="2"/>
      <charset val="136"/>
    </font>
    <font>
      <sz val="9"/>
      <name val="新細明體"/>
      <family val="1"/>
      <charset val="136"/>
    </font>
    <font>
      <b/>
      <shadow/>
      <u/>
      <sz val="16"/>
      <name val="微軟正黑體"/>
      <family val="2"/>
      <charset val="136"/>
    </font>
    <font>
      <b/>
      <u/>
      <sz val="16"/>
      <color indexed="8"/>
      <name val="微軟正黑體"/>
      <family val="2"/>
      <charset val="136"/>
    </font>
    <font>
      <b/>
      <sz val="14"/>
      <color theme="3" tint="-0.249977111117893"/>
      <name val="微軟正黑體"/>
      <family val="2"/>
      <charset val="136"/>
    </font>
    <font>
      <b/>
      <sz val="12"/>
      <color theme="5" tint="-0.249977111117893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4"/>
      <color indexed="10"/>
      <name val="微軟正黑體"/>
      <family val="2"/>
      <charset val="136"/>
    </font>
    <font>
      <b/>
      <sz val="14"/>
      <color rgb="FFC00000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4"/>
      <color indexed="58"/>
      <name val="微軟正黑體"/>
      <family val="2"/>
      <charset val="136"/>
    </font>
    <font>
      <b/>
      <sz val="14"/>
      <color indexed="8"/>
      <name val="微軟正黑體"/>
      <family val="2"/>
      <charset val="136"/>
    </font>
    <font>
      <b/>
      <sz val="14"/>
      <color theme="5" tint="-0.249977111117893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2"/>
      <name val="新細明體"/>
      <family val="1"/>
      <charset val="136"/>
    </font>
    <font>
      <u/>
      <sz val="12"/>
      <color theme="10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b/>
      <sz val="16"/>
      <color rgb="FFFF0000"/>
      <name val="新細明體"/>
      <family val="2"/>
      <charset val="136"/>
      <scheme val="minor"/>
    </font>
    <font>
      <b/>
      <u/>
      <sz val="16"/>
      <color rgb="FFFF0000"/>
      <name val="新細明體"/>
      <family val="1"/>
      <charset val="136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 shrinkToFi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7" fillId="0" borderId="17" xfId="0" applyFont="1" applyBorder="1" applyAlignment="1">
      <alignment horizontal="right" vertical="center" shrinkToFit="1"/>
    </xf>
    <xf numFmtId="0" fontId="12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2" borderId="22" xfId="0" applyFont="1" applyFill="1" applyBorder="1" applyAlignment="1">
      <alignment vertical="center" shrinkToFit="1"/>
    </xf>
    <xf numFmtId="0" fontId="9" fillId="3" borderId="13" xfId="0" applyFont="1" applyFill="1" applyBorder="1" applyAlignment="1" applyProtection="1">
      <alignment horizontal="center" vertical="center"/>
      <protection hidden="1"/>
    </xf>
    <xf numFmtId="0" fontId="9" fillId="4" borderId="5" xfId="0" applyFont="1" applyFill="1" applyBorder="1" applyAlignment="1" applyProtection="1">
      <alignment vertical="center" wrapText="1"/>
      <protection hidden="1"/>
    </xf>
    <xf numFmtId="9" fontId="9" fillId="4" borderId="8" xfId="0" applyNumberFormat="1" applyFont="1" applyFill="1" applyBorder="1" applyAlignment="1" applyProtection="1">
      <alignment horizontal="center" vertical="center" shrinkToFit="1"/>
      <protection hidden="1"/>
    </xf>
    <xf numFmtId="0" fontId="9" fillId="4" borderId="7" xfId="0" applyFont="1" applyFill="1" applyBorder="1" applyAlignment="1" applyProtection="1">
      <alignment horizontal="center" vertical="center" shrinkToFit="1"/>
      <protection hidden="1"/>
    </xf>
    <xf numFmtId="0" fontId="9" fillId="4" borderId="5" xfId="0" applyFont="1" applyFill="1" applyBorder="1" applyAlignment="1" applyProtection="1">
      <alignment horizontal="center" vertical="center" shrinkToFit="1"/>
      <protection hidden="1"/>
    </xf>
    <xf numFmtId="0" fontId="9" fillId="5" borderId="22" xfId="0" applyFont="1" applyFill="1" applyBorder="1" applyAlignment="1">
      <alignment horizontal="right" vertical="center" shrinkToFit="1"/>
    </xf>
    <xf numFmtId="0" fontId="9" fillId="4" borderId="23" xfId="0" applyFont="1" applyFill="1" applyBorder="1" applyAlignment="1" applyProtection="1">
      <alignment horizontal="center" vertical="center" shrinkToFit="1"/>
      <protection hidden="1"/>
    </xf>
    <xf numFmtId="0" fontId="9" fillId="4" borderId="0" xfId="0" applyFont="1" applyFill="1" applyBorder="1" applyAlignment="1" applyProtection="1">
      <alignment horizontal="center" vertical="center" shrinkToFit="1"/>
      <protection hidden="1"/>
    </xf>
    <xf numFmtId="0" fontId="13" fillId="3" borderId="13" xfId="0" applyFont="1" applyFill="1" applyBorder="1" applyAlignment="1" applyProtection="1">
      <alignment horizontal="center" vertical="center" wrapText="1"/>
      <protection hidden="1"/>
    </xf>
    <xf numFmtId="176" fontId="13" fillId="4" borderId="23" xfId="0" applyNumberFormat="1" applyFont="1" applyFill="1" applyBorder="1" applyAlignment="1" applyProtection="1">
      <alignment horizontal="center" vertical="center" shrinkToFit="1"/>
      <protection hidden="1"/>
    </xf>
    <xf numFmtId="0" fontId="13" fillId="4" borderId="0" xfId="0" applyFont="1" applyFill="1" applyBorder="1" applyAlignment="1" applyProtection="1">
      <alignment horizontal="center" vertical="center" shrinkToFit="1"/>
      <protection hidden="1"/>
    </xf>
    <xf numFmtId="0" fontId="9" fillId="4" borderId="23" xfId="0" applyFont="1" applyFill="1" applyBorder="1" applyAlignment="1" applyProtection="1">
      <alignment vertical="center" shrinkToFit="1"/>
      <protection hidden="1"/>
    </xf>
    <xf numFmtId="0" fontId="9" fillId="4" borderId="13" xfId="0" applyFont="1" applyFill="1" applyBorder="1" applyAlignment="1" applyProtection="1">
      <alignment vertical="center" shrinkToFit="1"/>
      <protection hidden="1"/>
    </xf>
    <xf numFmtId="0" fontId="9" fillId="3" borderId="20" xfId="0" applyFont="1" applyFill="1" applyBorder="1" applyProtection="1">
      <alignment vertical="center"/>
      <protection hidden="1"/>
    </xf>
    <xf numFmtId="0" fontId="9" fillId="4" borderId="20" xfId="0" applyFont="1" applyFill="1" applyBorder="1" applyAlignment="1" applyProtection="1">
      <alignment vertical="center" shrinkToFit="1"/>
      <protection hidden="1"/>
    </xf>
    <xf numFmtId="0" fontId="14" fillId="5" borderId="22" xfId="0" applyFont="1" applyFill="1" applyBorder="1" applyAlignment="1">
      <alignment horizontal="right" vertical="center" shrinkToFit="1"/>
    </xf>
    <xf numFmtId="0" fontId="9" fillId="6" borderId="13" xfId="0" applyFont="1" applyFill="1" applyBorder="1" applyAlignment="1" applyProtection="1">
      <alignment horizontal="left" vertical="center" wrapText="1"/>
      <protection hidden="1"/>
    </xf>
    <xf numFmtId="0" fontId="9" fillId="7" borderId="23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>
      <alignment vertical="center"/>
    </xf>
    <xf numFmtId="0" fontId="9" fillId="6" borderId="13" xfId="0" applyFont="1" applyFill="1" applyBorder="1" applyAlignment="1" applyProtection="1">
      <alignment horizontal="center" vertical="center"/>
      <protection hidden="1"/>
    </xf>
    <xf numFmtId="0" fontId="13" fillId="4" borderId="23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Alignment="1">
      <alignment horizontal="left" vertical="center"/>
    </xf>
    <xf numFmtId="0" fontId="13" fillId="6" borderId="13" xfId="0" applyFont="1" applyFill="1" applyBorder="1" applyAlignment="1" applyProtection="1">
      <alignment horizontal="center" vertical="center" wrapText="1"/>
      <protection hidden="1"/>
    </xf>
    <xf numFmtId="0" fontId="9" fillId="4" borderId="16" xfId="0" applyFont="1" applyFill="1" applyBorder="1" applyAlignment="1" applyProtection="1">
      <alignment vertical="center" shrinkToFit="1"/>
      <protection hidden="1"/>
    </xf>
    <xf numFmtId="0" fontId="9" fillId="7" borderId="23" xfId="0" applyFont="1" applyFill="1" applyBorder="1" applyAlignment="1" applyProtection="1">
      <alignment vertical="center" shrinkToFit="1"/>
      <protection hidden="1"/>
    </xf>
    <xf numFmtId="9" fontId="9" fillId="7" borderId="23" xfId="0" applyNumberFormat="1" applyFont="1" applyFill="1" applyBorder="1" applyAlignment="1" applyProtection="1">
      <alignment horizontal="center" vertical="center" shrinkToFit="1"/>
      <protection hidden="1"/>
    </xf>
    <xf numFmtId="0" fontId="9" fillId="6" borderId="22" xfId="0" applyFont="1" applyFill="1" applyBorder="1" applyAlignment="1">
      <alignment horizontal="right" vertical="center" shrinkToFit="1"/>
    </xf>
    <xf numFmtId="0" fontId="9" fillId="6" borderId="13" xfId="0" applyFont="1" applyFill="1" applyBorder="1" applyProtection="1">
      <alignment vertical="center"/>
      <protection hidden="1"/>
    </xf>
    <xf numFmtId="0" fontId="13" fillId="7" borderId="23" xfId="0" applyFont="1" applyFill="1" applyBorder="1" applyAlignment="1" applyProtection="1">
      <alignment horizontal="center" vertical="center" shrinkToFit="1"/>
      <protection hidden="1"/>
    </xf>
    <xf numFmtId="0" fontId="9" fillId="6" borderId="22" xfId="0" applyFont="1" applyFill="1" applyBorder="1" applyAlignment="1">
      <alignment vertical="center" shrinkToFit="1"/>
    </xf>
    <xf numFmtId="0" fontId="9" fillId="6" borderId="13" xfId="0" applyFont="1" applyFill="1" applyBorder="1" applyAlignment="1" applyProtection="1">
      <alignment vertical="center" wrapText="1"/>
      <protection hidden="1"/>
    </xf>
    <xf numFmtId="0" fontId="14" fillId="6" borderId="22" xfId="0" applyFont="1" applyFill="1" applyBorder="1" applyAlignment="1">
      <alignment horizontal="right" vertical="center" shrinkToFit="1"/>
    </xf>
    <xf numFmtId="0" fontId="9" fillId="6" borderId="20" xfId="0" applyFont="1" applyFill="1" applyBorder="1" applyAlignment="1" applyProtection="1">
      <alignment vertical="center" wrapText="1"/>
      <protection hidden="1"/>
    </xf>
    <xf numFmtId="0" fontId="9" fillId="7" borderId="16" xfId="0" applyFont="1" applyFill="1" applyBorder="1" applyAlignment="1" applyProtection="1">
      <alignment vertical="center" shrinkToFit="1"/>
      <protection hidden="1"/>
    </xf>
    <xf numFmtId="0" fontId="9" fillId="0" borderId="0" xfId="0" applyFont="1" applyAlignment="1">
      <alignment vertical="center" shrinkToFit="1"/>
    </xf>
    <xf numFmtId="0" fontId="0" fillId="0" borderId="0" xfId="0" applyAlignment="1">
      <alignment horizontal="left" vertical="center"/>
    </xf>
    <xf numFmtId="0" fontId="9" fillId="8" borderId="0" xfId="0" applyFont="1" applyFill="1">
      <alignment vertical="center"/>
    </xf>
    <xf numFmtId="0" fontId="17" fillId="8" borderId="0" xfId="0" applyFont="1" applyFill="1">
      <alignment vertical="center"/>
    </xf>
    <xf numFmtId="0" fontId="17" fillId="7" borderId="0" xfId="0" applyFont="1" applyFill="1">
      <alignment vertical="center"/>
    </xf>
    <xf numFmtId="0" fontId="9" fillId="9" borderId="0" xfId="0" applyFont="1" applyFill="1">
      <alignment vertical="center"/>
    </xf>
    <xf numFmtId="0" fontId="9" fillId="10" borderId="0" xfId="0" applyFont="1" applyFill="1">
      <alignment vertical="center"/>
    </xf>
    <xf numFmtId="0" fontId="15" fillId="10" borderId="0" xfId="0" applyFont="1" applyFill="1">
      <alignment vertical="center"/>
    </xf>
    <xf numFmtId="0" fontId="1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Border="1">
      <alignment vertical="center"/>
    </xf>
    <xf numFmtId="0" fontId="14" fillId="10" borderId="0" xfId="0" applyFont="1" applyFill="1" applyAlignment="1">
      <alignment horizontal="right" vertical="center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20" fillId="10" borderId="0" xfId="0" applyFont="1" applyFill="1">
      <alignment vertical="center"/>
    </xf>
    <xf numFmtId="0" fontId="2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24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 shrinkToFit="1"/>
    </xf>
    <xf numFmtId="0" fontId="19" fillId="0" borderId="5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7" fillId="0" borderId="20" xfId="0" applyFont="1" applyBorder="1" applyAlignment="1" applyProtection="1">
      <alignment horizontal="right" vertical="center"/>
      <protection locked="0"/>
    </xf>
    <xf numFmtId="0" fontId="18" fillId="6" borderId="0" xfId="0" applyFont="1" applyFill="1">
      <alignment vertical="center"/>
    </xf>
    <xf numFmtId="0" fontId="18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right" vertical="center"/>
    </xf>
    <xf numFmtId="0" fontId="9" fillId="6" borderId="22" xfId="0" applyFont="1" applyFill="1" applyBorder="1">
      <alignment vertical="center"/>
    </xf>
    <xf numFmtId="0" fontId="9" fillId="6" borderId="0" xfId="0" quotePrefix="1" applyFont="1" applyFill="1">
      <alignment vertical="center"/>
    </xf>
    <xf numFmtId="0" fontId="9" fillId="6" borderId="0" xfId="0" applyFont="1" applyFill="1">
      <alignment vertical="center"/>
    </xf>
    <xf numFmtId="0" fontId="18" fillId="10" borderId="0" xfId="0" applyFont="1" applyFill="1">
      <alignment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vertical="center"/>
    </xf>
    <xf numFmtId="0" fontId="9" fillId="11" borderId="0" xfId="0" applyFont="1" applyFill="1">
      <alignment vertical="center"/>
    </xf>
    <xf numFmtId="0" fontId="18" fillId="11" borderId="0" xfId="0" applyFont="1" applyFill="1">
      <alignment vertical="center"/>
    </xf>
    <xf numFmtId="0" fontId="15" fillId="11" borderId="0" xfId="0" applyFont="1" applyFill="1">
      <alignment vertical="center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4" borderId="13" xfId="0" applyFont="1" applyFill="1" applyBorder="1" applyAlignment="1" applyProtection="1">
      <alignment horizontal="center" vertical="center" wrapText="1"/>
      <protection hidden="1"/>
    </xf>
    <xf numFmtId="0" fontId="0" fillId="0" borderId="22" xfId="0" applyBorder="1">
      <alignment vertical="center"/>
    </xf>
    <xf numFmtId="0" fontId="0" fillId="9" borderId="22" xfId="0" applyFill="1" applyBorder="1" applyAlignment="1" applyProtection="1">
      <alignment horizontal="center" vertical="center"/>
      <protection locked="0"/>
    </xf>
    <xf numFmtId="0" fontId="22" fillId="9" borderId="22" xfId="0" applyFont="1" applyFill="1" applyBorder="1" applyAlignment="1" applyProtection="1">
      <alignment horizontal="center" vertical="center"/>
      <protection locked="0"/>
    </xf>
    <xf numFmtId="0" fontId="0" fillId="10" borderId="22" xfId="0" applyFill="1" applyBorder="1" applyAlignment="1" applyProtection="1">
      <alignment horizontal="center" vertical="center"/>
      <protection locked="0"/>
    </xf>
    <xf numFmtId="177" fontId="23" fillId="12" borderId="22" xfId="1" applyNumberFormat="1" applyFont="1" applyFill="1" applyBorder="1" applyAlignment="1">
      <alignment horizontal="center"/>
    </xf>
    <xf numFmtId="177" fontId="23" fillId="12" borderId="22" xfId="1" applyNumberFormat="1" applyFont="1" applyFill="1" applyBorder="1" applyAlignment="1"/>
    <xf numFmtId="177" fontId="23" fillId="13" borderId="22" xfId="1" applyNumberFormat="1" applyFont="1" applyFill="1" applyBorder="1" applyAlignment="1">
      <alignment horizontal="center"/>
    </xf>
    <xf numFmtId="0" fontId="18" fillId="6" borderId="0" xfId="0" applyFont="1" applyFill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14" fillId="10" borderId="0" xfId="0" applyFont="1" applyFill="1" applyAlignment="1">
      <alignment horizontal="right" vertical="center"/>
    </xf>
    <xf numFmtId="0" fontId="9" fillId="4" borderId="5" xfId="0" applyFont="1" applyFill="1" applyBorder="1" applyAlignment="1" applyProtection="1">
      <alignment horizontal="center" vertical="center" wrapText="1"/>
      <protection hidden="1"/>
    </xf>
    <xf numFmtId="0" fontId="9" fillId="4" borderId="13" xfId="0" applyFont="1" applyFill="1" applyBorder="1" applyAlignment="1" applyProtection="1">
      <alignment horizontal="center" vertical="center" wrapText="1"/>
      <protection hidden="1"/>
    </xf>
    <xf numFmtId="0" fontId="9" fillId="4" borderId="20" xfId="0" applyFont="1" applyFill="1" applyBorder="1" applyAlignment="1" applyProtection="1">
      <alignment horizontal="center" vertical="center" wrapText="1"/>
      <protection hidden="1"/>
    </xf>
    <xf numFmtId="0" fontId="9" fillId="7" borderId="5" xfId="0" applyFont="1" applyFill="1" applyBorder="1" applyAlignment="1" applyProtection="1">
      <alignment horizontal="center" vertical="center" wrapText="1"/>
      <protection hidden="1"/>
    </xf>
    <xf numFmtId="0" fontId="9" fillId="7" borderId="13" xfId="0" applyFont="1" applyFill="1" applyBorder="1" applyAlignment="1" applyProtection="1">
      <alignment horizontal="center" vertical="center"/>
      <protection hidden="1"/>
    </xf>
    <xf numFmtId="0" fontId="9" fillId="7" borderId="2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78" fontId="9" fillId="5" borderId="22" xfId="0" applyNumberFormat="1" applyFont="1" applyFill="1" applyBorder="1" applyAlignment="1">
      <alignment horizontal="right" vertical="center" shrinkToFit="1"/>
    </xf>
    <xf numFmtId="178" fontId="14" fillId="5" borderId="22" xfId="0" applyNumberFormat="1" applyFont="1" applyFill="1" applyBorder="1" applyAlignment="1">
      <alignment horizontal="right" vertical="center" shrinkToFit="1"/>
    </xf>
    <xf numFmtId="178" fontId="9" fillId="0" borderId="0" xfId="0" applyNumberFormat="1" applyFont="1" applyAlignment="1">
      <alignment horizontal="right" vertical="center" shrinkToFit="1"/>
    </xf>
    <xf numFmtId="178" fontId="9" fillId="0" borderId="3" xfId="0" applyNumberFormat="1" applyFont="1" applyBorder="1" applyAlignment="1">
      <alignment horizontal="right" vertical="center" shrinkToFit="1"/>
    </xf>
    <xf numFmtId="178" fontId="20" fillId="0" borderId="3" xfId="0" applyNumberFormat="1" applyFont="1" applyBorder="1" applyAlignment="1">
      <alignment horizontal="right" vertical="center" shrinkToFit="1"/>
    </xf>
    <xf numFmtId="178" fontId="14" fillId="10" borderId="3" xfId="0" applyNumberFormat="1" applyFont="1" applyFill="1" applyBorder="1" applyAlignment="1">
      <alignment horizontal="right" vertical="center" shrinkToFit="1"/>
    </xf>
    <xf numFmtId="178" fontId="7" fillId="0" borderId="2" xfId="0" applyNumberFormat="1" applyFont="1" applyBorder="1" applyAlignment="1" applyProtection="1">
      <alignment horizontal="left" vertical="center" shrinkToFit="1"/>
      <protection locked="0"/>
    </xf>
    <xf numFmtId="178" fontId="7" fillId="0" borderId="11" xfId="0" applyNumberFormat="1" applyFont="1" applyBorder="1" applyAlignment="1" applyProtection="1">
      <alignment horizontal="left" vertical="center" shrinkToFit="1"/>
      <protection locked="0"/>
    </xf>
    <xf numFmtId="178" fontId="7" fillId="0" borderId="18" xfId="0" applyNumberFormat="1" applyFont="1" applyBorder="1" applyAlignment="1" applyProtection="1">
      <alignment horizontal="left" vertical="center" shrinkToFit="1"/>
      <protection locked="0"/>
    </xf>
    <xf numFmtId="178" fontId="9" fillId="2" borderId="22" xfId="0" applyNumberFormat="1" applyFont="1" applyFill="1" applyBorder="1" applyAlignment="1">
      <alignment horizontal="left" vertical="center" shrinkToFit="1"/>
    </xf>
    <xf numFmtId="178" fontId="9" fillId="5" borderId="22" xfId="0" applyNumberFormat="1" applyFont="1" applyFill="1" applyBorder="1" applyAlignment="1">
      <alignment horizontal="left" vertical="center" shrinkToFit="1"/>
    </xf>
    <xf numFmtId="178" fontId="14" fillId="5" borderId="22" xfId="0" applyNumberFormat="1" applyFont="1" applyFill="1" applyBorder="1" applyAlignment="1">
      <alignment horizontal="left" vertical="center" shrinkToFit="1"/>
    </xf>
    <xf numFmtId="178" fontId="16" fillId="6" borderId="22" xfId="0" applyNumberFormat="1" applyFont="1" applyFill="1" applyBorder="1" applyAlignment="1">
      <alignment horizontal="left" vertical="center" shrinkToFit="1"/>
    </xf>
    <xf numFmtId="178" fontId="9" fillId="6" borderId="22" xfId="0" applyNumberFormat="1" applyFont="1" applyFill="1" applyBorder="1" applyAlignment="1">
      <alignment horizontal="left" vertical="center" shrinkToFit="1"/>
    </xf>
    <xf numFmtId="178" fontId="14" fillId="6" borderId="22" xfId="0" applyNumberFormat="1" applyFont="1" applyFill="1" applyBorder="1" applyAlignment="1">
      <alignment horizontal="left" vertical="center" shrinkToFit="1"/>
    </xf>
    <xf numFmtId="180" fontId="13" fillId="4" borderId="23" xfId="0" applyNumberFormat="1" applyFont="1" applyFill="1" applyBorder="1" applyAlignment="1" applyProtection="1">
      <alignment horizontal="center" vertical="center" shrinkToFit="1"/>
      <protection hidden="1"/>
    </xf>
    <xf numFmtId="180" fontId="13" fillId="6" borderId="23" xfId="0" applyNumberFormat="1" applyFont="1" applyFill="1" applyBorder="1" applyAlignment="1" applyProtection="1">
      <alignment horizontal="center" vertical="center" shrinkToFit="1"/>
      <protection hidden="1"/>
    </xf>
    <xf numFmtId="0" fontId="13" fillId="6" borderId="13" xfId="0" applyFont="1" applyFill="1" applyBorder="1" applyAlignment="1" applyProtection="1">
      <alignment horizontal="center" vertical="center" shrinkToFit="1"/>
      <protection hidden="1"/>
    </xf>
    <xf numFmtId="182" fontId="13" fillId="6" borderId="13" xfId="0" quotePrefix="1" applyNumberFormat="1" applyFont="1" applyFill="1" applyBorder="1" applyAlignment="1" applyProtection="1">
      <alignment horizontal="center" vertical="center" shrinkToFit="1"/>
      <protection hidden="1"/>
    </xf>
    <xf numFmtId="0" fontId="13" fillId="4" borderId="13" xfId="0" applyFont="1" applyFill="1" applyBorder="1" applyAlignment="1" applyProtection="1">
      <alignment horizontal="center" vertical="center" shrinkToFit="1"/>
      <protection hidden="1"/>
    </xf>
    <xf numFmtId="183" fontId="13" fillId="4" borderId="13" xfId="0" quotePrefix="1" applyNumberFormat="1" applyFont="1" applyFill="1" applyBorder="1" applyAlignment="1" applyProtection="1">
      <alignment horizontal="center" vertical="center" shrinkToFit="1"/>
      <protection hidden="1"/>
    </xf>
    <xf numFmtId="0" fontId="9" fillId="4" borderId="13" xfId="0" applyFont="1" applyFill="1" applyBorder="1" applyAlignment="1" applyProtection="1">
      <alignment horizontal="center" vertical="center" shrinkToFit="1"/>
      <protection hidden="1"/>
    </xf>
    <xf numFmtId="0" fontId="9" fillId="4" borderId="20" xfId="0" applyFont="1" applyFill="1" applyBorder="1" applyAlignment="1" applyProtection="1">
      <alignment horizontal="center" vertical="center" shrinkToFit="1"/>
      <protection hidden="1"/>
    </xf>
    <xf numFmtId="183" fontId="13" fillId="6" borderId="13" xfId="0" quotePrefix="1" applyNumberFormat="1" applyFont="1" applyFill="1" applyBorder="1" applyAlignment="1" applyProtection="1">
      <alignment horizontal="center" vertical="center" shrinkToFit="1"/>
      <protection hidden="1"/>
    </xf>
    <xf numFmtId="182" fontId="13" fillId="4" borderId="13" xfId="0" quotePrefix="1" applyNumberFormat="1" applyFont="1" applyFill="1" applyBorder="1" applyAlignment="1" applyProtection="1">
      <alignment horizontal="center" vertical="center" shrinkToFit="1"/>
      <protection hidden="1"/>
    </xf>
    <xf numFmtId="183" fontId="13" fillId="4" borderId="0" xfId="0" applyNumberFormat="1" applyFont="1" applyFill="1" applyBorder="1" applyAlignment="1" applyProtection="1">
      <alignment horizontal="center" vertical="center" shrinkToFit="1"/>
      <protection hidden="1"/>
    </xf>
    <xf numFmtId="0" fontId="9" fillId="4" borderId="0" xfId="0" applyFont="1" applyFill="1" applyBorder="1" applyAlignment="1" applyProtection="1">
      <alignment vertical="center" shrinkToFit="1"/>
      <protection hidden="1"/>
    </xf>
    <xf numFmtId="0" fontId="9" fillId="6" borderId="5" xfId="0" applyFont="1" applyFill="1" applyBorder="1" applyAlignment="1" applyProtection="1">
      <alignment vertical="center" shrinkToFit="1"/>
      <protection hidden="1"/>
    </xf>
    <xf numFmtId="9" fontId="9" fillId="6" borderId="13" xfId="0" applyNumberFormat="1" applyFont="1" applyFill="1" applyBorder="1" applyAlignment="1" applyProtection="1">
      <alignment horizontal="center" vertical="center" shrinkToFit="1"/>
      <protection hidden="1"/>
    </xf>
    <xf numFmtId="180" fontId="13" fillId="6" borderId="20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0" xfId="0" applyFont="1" applyProtection="1">
      <alignment vertical="center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7" fillId="0" borderId="0" xfId="2" applyFont="1" applyAlignment="1" applyProtection="1">
      <alignment horizontal="center" vertical="center"/>
      <protection hidden="1"/>
    </xf>
    <xf numFmtId="0" fontId="27" fillId="0" borderId="0" xfId="2" applyFont="1" applyAlignment="1" applyProtection="1">
      <alignment vertical="center"/>
      <protection hidden="1"/>
    </xf>
    <xf numFmtId="0" fontId="0" fillId="0" borderId="0" xfId="0" applyProtection="1">
      <alignment vertical="center"/>
      <protection hidden="1"/>
    </xf>
  </cellXfs>
  <cellStyles count="3">
    <cellStyle name="一般" xfId="0" builtinId="0"/>
    <cellStyle name="千分位[0]" xfId="1" builtinId="6"/>
    <cellStyle name="超連結" xfId="2" builtinId="8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74727</xdr:rowOff>
    </xdr:from>
    <xdr:to>
      <xdr:col>9</xdr:col>
      <xdr:colOff>475050</xdr:colOff>
      <xdr:row>23</xdr:row>
      <xdr:rowOff>203201</xdr:rowOff>
    </xdr:to>
    <xdr:pic>
      <xdr:nvPicPr>
        <xdr:cNvPr id="2" name="圖片 1" descr="歡迎加入好友圖片.jpg">
          <a:extLst>
            <a:ext uri="{FF2B5EF4-FFF2-40B4-BE49-F238E27FC236}">
              <a16:creationId xmlns:a16="http://schemas.microsoft.com/office/drawing/2014/main" id="{98D32E7F-C588-4840-BAE8-26750E5D8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347777"/>
          <a:ext cx="5961449" cy="4878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gisin.com.tw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9F149-1799-4246-965B-E90AF75FEC24}">
  <dimension ref="A1:N1"/>
  <sheetViews>
    <sheetView showGridLines="0" tabSelected="1" workbookViewId="0">
      <selection activeCell="M8" sqref="M7:M8"/>
    </sheetView>
  </sheetViews>
  <sheetFormatPr defaultRowHeight="17"/>
  <sheetData>
    <row r="1" spans="1:14" s="155" customFormat="1" ht="21.5">
      <c r="A1" s="151"/>
      <c r="B1" s="152" t="s">
        <v>83</v>
      </c>
      <c r="C1" s="153" t="s">
        <v>84</v>
      </c>
      <c r="D1" s="153"/>
      <c r="E1" s="153"/>
      <c r="F1" s="153"/>
      <c r="G1" s="153"/>
      <c r="H1" s="154" t="s">
        <v>85</v>
      </c>
      <c r="I1" s="154"/>
      <c r="J1" s="154"/>
      <c r="K1" s="154"/>
      <c r="L1" s="154"/>
      <c r="M1" s="151"/>
      <c r="N1" s="151"/>
    </row>
  </sheetData>
  <sheetProtection algorithmName="SHA-512" hashValue="kdBNvDMaC/TZ7YlWMPk5uQFuI2tl/yZANya66tE09dnFxHjyufi2PU/4/Ttiwa1Re0r7dWPJnzZx4rO03gew0w==" saltValue="YXs9AFbAOcedV6FjswMEIA==" spinCount="100000" sheet="1" objects="1" scenarios="1"/>
  <mergeCells count="1">
    <mergeCell ref="C1:G1"/>
  </mergeCells>
  <phoneticPr fontId="2" type="noConversion"/>
  <hyperlinks>
    <hyperlink ref="C1" r:id="rId1" xr:uid="{6D0905E5-D8D8-4DEF-A3FB-E3288B793EBC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X45"/>
  <sheetViews>
    <sheetView showGridLines="0" workbookViewId="0">
      <selection activeCell="K14" sqref="K14"/>
    </sheetView>
  </sheetViews>
  <sheetFormatPr defaultColWidth="9" defaultRowHeight="18.5"/>
  <cols>
    <col min="1" max="1" width="2" style="60" customWidth="1"/>
    <col min="2" max="2" width="28.36328125" style="60" customWidth="1"/>
    <col min="3" max="3" width="11.7265625" style="64" customWidth="1"/>
    <col min="4" max="4" width="9" style="60"/>
    <col min="5" max="5" width="11.08984375" style="60" customWidth="1"/>
    <col min="6" max="7" width="9" style="60"/>
    <col min="8" max="8" width="10.7265625" style="60" customWidth="1"/>
    <col min="9" max="16384" width="9" style="60"/>
  </cols>
  <sheetData>
    <row r="1" spans="1:24" ht="17.5" customHeight="1">
      <c r="B1" s="95" t="s">
        <v>81</v>
      </c>
      <c r="C1" s="95"/>
      <c r="D1" s="95"/>
      <c r="E1" s="95"/>
      <c r="F1" s="95"/>
      <c r="G1" s="95"/>
      <c r="H1" s="95"/>
      <c r="I1" s="70"/>
      <c r="J1" s="70"/>
      <c r="K1" s="70"/>
      <c r="L1" s="70"/>
      <c r="M1" s="70"/>
      <c r="N1" s="70"/>
      <c r="O1" s="70"/>
      <c r="X1" s="88" t="s">
        <v>82</v>
      </c>
    </row>
    <row r="2" spans="1:24" ht="19" thickBot="1">
      <c r="B2" s="97" t="s">
        <v>1</v>
      </c>
      <c r="C2" s="97"/>
      <c r="D2" s="76"/>
      <c r="E2" s="76"/>
      <c r="F2" s="76"/>
      <c r="G2" s="76"/>
      <c r="X2" s="89">
        <v>11100</v>
      </c>
    </row>
    <row r="3" spans="1:24" ht="19" thickBot="1">
      <c r="B3" s="65" t="s">
        <v>68</v>
      </c>
      <c r="C3" s="67">
        <v>3</v>
      </c>
      <c r="D3" s="81" t="s">
        <v>60</v>
      </c>
      <c r="E3" s="80"/>
      <c r="F3" s="81"/>
      <c r="G3" s="80"/>
      <c r="H3" s="80"/>
      <c r="I3" s="80"/>
      <c r="J3" s="80"/>
      <c r="K3" s="80"/>
      <c r="X3" s="89">
        <v>12540</v>
      </c>
    </row>
    <row r="4" spans="1:24" ht="19" thickBot="1">
      <c r="B4" s="66" t="s">
        <v>69</v>
      </c>
      <c r="C4" s="68">
        <v>7</v>
      </c>
      <c r="D4" s="80" t="s">
        <v>70</v>
      </c>
      <c r="E4" s="80"/>
      <c r="F4" s="80"/>
      <c r="G4" s="80"/>
      <c r="H4" s="70"/>
      <c r="I4" s="71" t="s">
        <v>75</v>
      </c>
      <c r="J4" s="70"/>
      <c r="K4" s="70"/>
      <c r="L4" s="70"/>
      <c r="M4" s="70"/>
      <c r="N4" s="70"/>
      <c r="O4" s="70"/>
      <c r="X4" s="89">
        <v>13500</v>
      </c>
    </row>
    <row r="5" spans="1:24" s="7" customFormat="1" ht="19" thickBot="1">
      <c r="A5" s="96"/>
      <c r="B5" s="66" t="s">
        <v>61</v>
      </c>
      <c r="C5" s="68">
        <v>50000</v>
      </c>
      <c r="D5" s="79" t="s">
        <v>64</v>
      </c>
      <c r="E5" s="79"/>
      <c r="F5" s="79"/>
      <c r="G5" s="79"/>
      <c r="H5" s="72" t="s">
        <v>77</v>
      </c>
      <c r="I5" s="73">
        <f>C5/30</f>
        <v>1666.6666666666667</v>
      </c>
      <c r="J5" s="74" t="str">
        <f>C5&amp;"/30(日平均薪資)"</f>
        <v>50000/30(日平均薪資)</v>
      </c>
      <c r="K5" s="75"/>
      <c r="L5" s="75"/>
      <c r="M5" s="75"/>
      <c r="N5" s="75"/>
      <c r="O5" s="75"/>
      <c r="X5" s="89">
        <v>15840</v>
      </c>
    </row>
    <row r="6" spans="1:24" s="7" customFormat="1" ht="19" thickBot="1">
      <c r="A6" s="96"/>
      <c r="B6" s="66" t="s">
        <v>62</v>
      </c>
      <c r="C6" s="69">
        <v>30300</v>
      </c>
      <c r="D6" s="79" t="s">
        <v>63</v>
      </c>
      <c r="E6" s="79"/>
      <c r="F6" s="79"/>
      <c r="G6" s="79"/>
      <c r="H6" s="72" t="s">
        <v>78</v>
      </c>
      <c r="I6" s="73">
        <f>C6/30*0.7</f>
        <v>707</v>
      </c>
      <c r="J6" s="75" t="str">
        <f>C6&amp;"/30*70% (日勞保薪資的70%)"</f>
        <v>30300/30*70% (日勞保薪資的70%)</v>
      </c>
      <c r="K6" s="75"/>
      <c r="L6" s="75"/>
      <c r="M6" s="75"/>
      <c r="N6" s="75"/>
      <c r="O6" s="75"/>
      <c r="X6" s="89">
        <v>16500</v>
      </c>
    </row>
    <row r="7" spans="1:24" s="7" customFormat="1">
      <c r="A7" s="96"/>
      <c r="B7" s="77"/>
      <c r="C7" s="78" t="s">
        <v>80</v>
      </c>
      <c r="D7" s="77"/>
      <c r="E7" s="77"/>
      <c r="F7" s="77"/>
      <c r="G7" s="77"/>
      <c r="H7" s="72" t="s">
        <v>76</v>
      </c>
      <c r="I7" s="73">
        <f>I5-I6</f>
        <v>959.66666666666674</v>
      </c>
      <c r="J7" s="75" t="str">
        <f>"X-Y(保險公司 每日理賠金額)"</f>
        <v>X-Y(保險公司 每日理賠金額)</v>
      </c>
      <c r="K7" s="75"/>
      <c r="L7" s="75"/>
      <c r="M7" s="75"/>
      <c r="N7" s="75"/>
      <c r="O7" s="75"/>
      <c r="X7" s="89">
        <v>17280</v>
      </c>
    </row>
    <row r="8" spans="1:24" s="7" customFormat="1">
      <c r="A8" s="96"/>
      <c r="B8" s="19" t="s">
        <v>27</v>
      </c>
      <c r="C8" s="121">
        <f>$C$3</f>
        <v>3</v>
      </c>
      <c r="D8" s="7" t="s">
        <v>28</v>
      </c>
      <c r="H8" s="72" t="s">
        <v>79</v>
      </c>
      <c r="I8" s="73">
        <f>I7*C9</f>
        <v>6717.666666666667</v>
      </c>
      <c r="J8" s="75" t="str">
        <f>"勞保給付天數"&amp;C4&amp;"日*"&amp;ROUND(I7,0)&amp;"元(保險理賠每日金額)"</f>
        <v>勞保給付天數7日*960元(保險理賠每日金額)</v>
      </c>
      <c r="K8" s="75"/>
      <c r="L8" s="75"/>
      <c r="M8" s="75"/>
      <c r="N8" s="75"/>
      <c r="O8" s="75"/>
      <c r="X8" s="89">
        <v>17880</v>
      </c>
    </row>
    <row r="9" spans="1:24" s="7" customFormat="1">
      <c r="A9" s="96"/>
      <c r="B9" s="19" t="s">
        <v>32</v>
      </c>
      <c r="C9" s="121">
        <f>$C$4</f>
        <v>7</v>
      </c>
      <c r="D9" s="7" t="s">
        <v>33</v>
      </c>
      <c r="X9" s="90">
        <v>19047</v>
      </c>
    </row>
    <row r="10" spans="1:24" s="7" customFormat="1">
      <c r="A10" s="96"/>
      <c r="B10" s="19" t="s">
        <v>35</v>
      </c>
      <c r="C10" s="121">
        <f>ROUND(C5/30*$C$8,0)</f>
        <v>5000</v>
      </c>
      <c r="D10" s="7" t="s">
        <v>28</v>
      </c>
      <c r="X10" s="91">
        <v>20008</v>
      </c>
    </row>
    <row r="11" spans="1:24" s="7" customFormat="1">
      <c r="A11" s="96"/>
      <c r="B11" s="19" t="s">
        <v>32</v>
      </c>
      <c r="C11" s="121">
        <f>ROUND((C5-C6*0.7)/30*C9,0)</f>
        <v>6718</v>
      </c>
      <c r="D11" s="7" t="s">
        <v>33</v>
      </c>
      <c r="X11" s="89">
        <v>21009</v>
      </c>
    </row>
    <row r="12" spans="1:24" s="7" customFormat="1">
      <c r="A12" s="96"/>
      <c r="B12" s="29" t="s">
        <v>38</v>
      </c>
      <c r="C12" s="122">
        <f>C10+C11</f>
        <v>11718</v>
      </c>
      <c r="D12" s="7" t="s">
        <v>71</v>
      </c>
      <c r="E12" s="55"/>
      <c r="F12" s="55"/>
      <c r="G12" s="55"/>
      <c r="H12" s="55"/>
      <c r="I12" s="55"/>
      <c r="J12" s="55"/>
      <c r="X12" s="89">
        <v>22000</v>
      </c>
    </row>
    <row r="13" spans="1:24" s="7" customFormat="1" ht="7.5" customHeight="1" thickBot="1">
      <c r="A13" s="96"/>
      <c r="B13" s="32"/>
      <c r="C13" s="123"/>
      <c r="X13" s="92">
        <v>23100</v>
      </c>
    </row>
    <row r="14" spans="1:24" s="7" customFormat="1" ht="19" thickBot="1">
      <c r="A14" s="96"/>
      <c r="B14" s="56" t="s">
        <v>66</v>
      </c>
      <c r="C14" s="124"/>
      <c r="D14" s="7" t="s">
        <v>72</v>
      </c>
      <c r="X14" s="93">
        <v>23800</v>
      </c>
    </row>
    <row r="15" spans="1:24" s="7" customFormat="1" ht="19" thickBot="1">
      <c r="A15" s="96"/>
      <c r="B15" s="56" t="s">
        <v>67</v>
      </c>
      <c r="C15" s="125"/>
      <c r="D15" s="58" t="s">
        <v>73</v>
      </c>
      <c r="E15" s="61"/>
      <c r="F15" s="61"/>
      <c r="X15" s="92">
        <v>24000</v>
      </c>
    </row>
    <row r="16" spans="1:24" s="7" customFormat="1" ht="19" thickBot="1">
      <c r="A16" s="96"/>
      <c r="B16" s="59" t="s">
        <v>74</v>
      </c>
      <c r="C16" s="126">
        <f>C12+C14+C15</f>
        <v>11718</v>
      </c>
      <c r="D16" s="55" t="s">
        <v>65</v>
      </c>
      <c r="E16" s="62"/>
      <c r="F16" s="62"/>
      <c r="G16" s="54"/>
      <c r="H16" s="54"/>
      <c r="I16" s="54"/>
      <c r="X16" s="94">
        <v>25200</v>
      </c>
    </row>
    <row r="17" spans="1:24" s="7" customFormat="1">
      <c r="A17" s="96"/>
      <c r="B17" s="61"/>
      <c r="C17" s="63"/>
      <c r="D17" s="61"/>
      <c r="E17" s="61"/>
      <c r="F17" s="61"/>
      <c r="I17" s="61"/>
      <c r="X17" s="94">
        <v>26400</v>
      </c>
    </row>
    <row r="18" spans="1:24" s="7" customFormat="1">
      <c r="A18" s="96"/>
      <c r="B18" s="61"/>
      <c r="C18" s="63"/>
      <c r="D18" s="61"/>
      <c r="E18" s="61"/>
      <c r="F18" s="61"/>
      <c r="I18" s="61"/>
      <c r="X18" s="94">
        <v>27600</v>
      </c>
    </row>
    <row r="19" spans="1:24" s="7" customFormat="1">
      <c r="A19" s="96"/>
      <c r="B19" s="61"/>
      <c r="C19" s="63"/>
      <c r="D19" s="61"/>
      <c r="E19" s="61"/>
      <c r="F19" s="61"/>
      <c r="I19" s="61"/>
      <c r="X19" s="94">
        <v>28800</v>
      </c>
    </row>
    <row r="20" spans="1:24" s="7" customFormat="1">
      <c r="A20" s="96"/>
      <c r="B20" s="61"/>
      <c r="C20" s="63"/>
      <c r="D20" s="61"/>
      <c r="E20" s="61"/>
      <c r="F20" s="61"/>
      <c r="I20" s="61"/>
      <c r="X20" s="94">
        <v>30300</v>
      </c>
    </row>
    <row r="21" spans="1:24" s="7" customFormat="1">
      <c r="A21" s="96"/>
      <c r="B21" s="61"/>
      <c r="C21" s="63"/>
      <c r="D21" s="61"/>
      <c r="E21" s="61"/>
      <c r="F21" s="61"/>
      <c r="I21" s="61"/>
      <c r="X21" s="94">
        <v>31800</v>
      </c>
    </row>
    <row r="22" spans="1:24" s="7" customFormat="1">
      <c r="B22" s="61"/>
      <c r="C22" s="63"/>
      <c r="D22" s="61"/>
      <c r="E22" s="61"/>
      <c r="F22" s="61"/>
      <c r="G22" s="61"/>
      <c r="H22" s="61"/>
      <c r="I22" s="61"/>
      <c r="K22" s="35"/>
      <c r="X22" s="94">
        <v>33300</v>
      </c>
    </row>
    <row r="23" spans="1:24" s="7" customFormat="1">
      <c r="C23" s="57"/>
      <c r="X23" s="94">
        <v>34800</v>
      </c>
    </row>
    <row r="24" spans="1:24">
      <c r="X24" s="94">
        <v>36300</v>
      </c>
    </row>
    <row r="25" spans="1:24" s="61" customFormat="1" ht="18">
      <c r="C25" s="63"/>
      <c r="X25" s="94">
        <v>38200</v>
      </c>
    </row>
    <row r="26" spans="1:24" s="61" customFormat="1">
      <c r="B26" s="60"/>
      <c r="C26" s="64"/>
      <c r="D26" s="60"/>
      <c r="E26" s="60"/>
      <c r="F26" s="60"/>
      <c r="G26" s="60"/>
      <c r="H26" s="60"/>
      <c r="I26" s="60"/>
      <c r="X26" s="94">
        <v>40100</v>
      </c>
    </row>
    <row r="27" spans="1:24" s="61" customFormat="1">
      <c r="B27" s="60"/>
      <c r="C27" s="64"/>
      <c r="D27" s="60"/>
      <c r="E27" s="60"/>
      <c r="F27" s="60"/>
      <c r="G27" s="60"/>
      <c r="H27" s="60"/>
      <c r="I27" s="60"/>
      <c r="X27" s="94">
        <v>42000</v>
      </c>
    </row>
    <row r="28" spans="1:24" s="61" customFormat="1">
      <c r="B28" s="60"/>
      <c r="C28" s="64"/>
      <c r="D28" s="60"/>
      <c r="E28" s="60"/>
      <c r="F28" s="60"/>
      <c r="G28" s="60"/>
      <c r="H28" s="60"/>
      <c r="I28" s="60"/>
      <c r="X28" s="94">
        <v>43900</v>
      </c>
    </row>
    <row r="29" spans="1:24" s="61" customFormat="1">
      <c r="B29" s="60"/>
      <c r="C29" s="64"/>
      <c r="D29" s="60"/>
      <c r="E29" s="60"/>
      <c r="F29" s="60"/>
      <c r="G29" s="60"/>
      <c r="H29" s="60"/>
      <c r="I29" s="60"/>
      <c r="X29" s="92">
        <v>45800</v>
      </c>
    </row>
    <row r="30" spans="1:24" s="61" customFormat="1">
      <c r="B30" s="60"/>
      <c r="C30" s="64"/>
      <c r="D30" s="60"/>
      <c r="E30" s="60"/>
      <c r="F30" s="60"/>
      <c r="G30" s="60"/>
      <c r="H30" s="60"/>
      <c r="I30" s="60"/>
    </row>
    <row r="31" spans="1:24" s="61" customFormat="1">
      <c r="B31" s="60"/>
      <c r="C31" s="64"/>
      <c r="D31" s="60"/>
      <c r="E31" s="60"/>
      <c r="F31" s="60"/>
      <c r="G31" s="60"/>
      <c r="H31" s="60"/>
      <c r="I31" s="60"/>
    </row>
    <row r="32" spans="1:24" s="61" customFormat="1" ht="18">
      <c r="C32" s="63"/>
    </row>
    <row r="33" spans="3:3" s="61" customFormat="1" ht="18">
      <c r="C33" s="63"/>
    </row>
    <row r="34" spans="3:3" s="61" customFormat="1" ht="18">
      <c r="C34" s="63"/>
    </row>
    <row r="35" spans="3:3" s="61" customFormat="1" ht="18">
      <c r="C35" s="63"/>
    </row>
    <row r="36" spans="3:3" s="61" customFormat="1" ht="18">
      <c r="C36" s="63"/>
    </row>
    <row r="37" spans="3:3" s="61" customFormat="1" ht="18">
      <c r="C37" s="63"/>
    </row>
    <row r="38" spans="3:3" s="61" customFormat="1" ht="18">
      <c r="C38" s="63"/>
    </row>
    <row r="39" spans="3:3" s="61" customFormat="1" ht="18">
      <c r="C39" s="63"/>
    </row>
    <row r="40" spans="3:3" s="61" customFormat="1" ht="18">
      <c r="C40" s="63"/>
    </row>
    <row r="41" spans="3:3" s="61" customFormat="1" ht="18">
      <c r="C41" s="63"/>
    </row>
    <row r="42" spans="3:3" s="61" customFormat="1" ht="18">
      <c r="C42" s="63"/>
    </row>
    <row r="43" spans="3:3" s="61" customFormat="1" ht="18">
      <c r="C43" s="63"/>
    </row>
    <row r="44" spans="3:3" s="61" customFormat="1" ht="18">
      <c r="C44" s="63"/>
    </row>
    <row r="45" spans="3:3" s="61" customFormat="1" ht="18">
      <c r="C45" s="63"/>
    </row>
  </sheetData>
  <sheetProtection sheet="1" objects="1" scenarios="1"/>
  <mergeCells count="7">
    <mergeCell ref="B1:H1"/>
    <mergeCell ref="A8:A12"/>
    <mergeCell ref="A13:A16"/>
    <mergeCell ref="A17:A18"/>
    <mergeCell ref="A19:A21"/>
    <mergeCell ref="B2:C2"/>
    <mergeCell ref="A5:A7"/>
  </mergeCells>
  <phoneticPr fontId="2" type="noConversion"/>
  <dataValidations count="3">
    <dataValidation type="list" allowBlank="1" showInputMessage="1" showErrorMessage="1" sqref="C6" xr:uid="{724F0128-B310-4BE7-BD2E-1EFD941728F1}">
      <formula1>勞保分級</formula1>
    </dataValidation>
    <dataValidation type="whole" allowBlank="1" showInputMessage="1" showErrorMessage="1" sqref="C8" xr:uid="{F63D8CF4-FAC0-4910-B6CF-E3AC722711D8}">
      <formula1>0</formula1>
      <formula2>3</formula2>
    </dataValidation>
    <dataValidation type="list" allowBlank="1" showInputMessage="1" showErrorMessage="1" sqref="C3" xr:uid="{1E555FB6-87F9-4D98-B2CB-3ECFCCA3D0F6}">
      <formula1>"0,1,2,3"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44"/>
  <sheetViews>
    <sheetView showGridLines="0" zoomScale="75" zoomScaleNormal="75" workbookViewId="0">
      <selection activeCell="I25" sqref="I24:I25"/>
    </sheetView>
  </sheetViews>
  <sheetFormatPr defaultColWidth="9" defaultRowHeight="16"/>
  <cols>
    <col min="1" max="1" width="1.90625" style="1" customWidth="1"/>
    <col min="2" max="2" width="11.08984375" style="1" customWidth="1"/>
    <col min="3" max="3" width="9" style="1" customWidth="1"/>
    <col min="4" max="4" width="7.453125" style="1" customWidth="1"/>
    <col min="5" max="5" width="16.6328125" style="1" customWidth="1"/>
    <col min="6" max="6" width="17.453125" style="1" customWidth="1"/>
    <col min="7" max="7" width="13.90625" style="1" customWidth="1"/>
    <col min="8" max="8" width="20.36328125" style="1" customWidth="1"/>
    <col min="9" max="9" width="16.453125" style="1" customWidth="1"/>
    <col min="10" max="10" width="2" style="1" customWidth="1"/>
    <col min="11" max="11" width="21.08984375" style="1" customWidth="1"/>
    <col min="12" max="12" width="13.1796875" style="2" customWidth="1"/>
    <col min="13" max="13" width="9" style="1"/>
    <col min="14" max="14" width="11.08984375" style="1" customWidth="1"/>
    <col min="15" max="16384" width="9" style="1"/>
  </cols>
  <sheetData>
    <row r="2" spans="2:18" ht="21" thickBot="1">
      <c r="B2" s="104" t="s">
        <v>0</v>
      </c>
      <c r="C2" s="104"/>
      <c r="D2" s="104"/>
      <c r="E2" s="104"/>
      <c r="F2" s="104"/>
      <c r="G2" s="104"/>
      <c r="H2" s="104"/>
      <c r="I2" s="104"/>
      <c r="K2" s="104" t="s">
        <v>1</v>
      </c>
      <c r="L2" s="104"/>
    </row>
    <row r="3" spans="2:18" ht="21" thickBot="1">
      <c r="D3" s="3" t="s">
        <v>2</v>
      </c>
      <c r="E3" s="82">
        <f>$L$4</f>
        <v>50000</v>
      </c>
      <c r="F3" s="3" t="s">
        <v>3</v>
      </c>
      <c r="G3" s="83">
        <f>$L$5</f>
        <v>30300</v>
      </c>
      <c r="K3" s="4" t="s">
        <v>4</v>
      </c>
      <c r="L3" s="127">
        <v>10</v>
      </c>
      <c r="M3" s="1" t="s">
        <v>5</v>
      </c>
      <c r="O3" s="5">
        <v>3</v>
      </c>
      <c r="P3" s="1" t="s">
        <v>6</v>
      </c>
    </row>
    <row r="4" spans="2:18" s="7" customFormat="1" ht="18.5">
      <c r="B4" s="105"/>
      <c r="C4" s="108" t="s">
        <v>7</v>
      </c>
      <c r="D4" s="111" t="s">
        <v>8</v>
      </c>
      <c r="E4" s="112"/>
      <c r="F4" s="113"/>
      <c r="G4" s="84" t="s">
        <v>9</v>
      </c>
      <c r="H4" s="84" t="s">
        <v>10</v>
      </c>
      <c r="I4" s="114" t="s">
        <v>11</v>
      </c>
      <c r="J4" s="117"/>
      <c r="K4" s="6" t="s">
        <v>12</v>
      </c>
      <c r="L4" s="128">
        <v>50000</v>
      </c>
    </row>
    <row r="5" spans="2:18" s="7" customFormat="1" ht="19" thickBot="1">
      <c r="B5" s="106"/>
      <c r="C5" s="109"/>
      <c r="D5" s="118" t="s">
        <v>13</v>
      </c>
      <c r="E5" s="119"/>
      <c r="F5" s="120"/>
      <c r="G5" s="85" t="s">
        <v>14</v>
      </c>
      <c r="H5" s="85" t="s">
        <v>15</v>
      </c>
      <c r="I5" s="115"/>
      <c r="J5" s="117"/>
      <c r="K5" s="8" t="s">
        <v>16</v>
      </c>
      <c r="L5" s="129">
        <v>30300</v>
      </c>
      <c r="M5" s="7" t="s">
        <v>17</v>
      </c>
    </row>
    <row r="6" spans="2:18" s="7" customFormat="1" ht="19" thickBot="1">
      <c r="B6" s="107"/>
      <c r="C6" s="110"/>
      <c r="D6" s="9" t="s">
        <v>18</v>
      </c>
      <c r="E6" s="10" t="s">
        <v>19</v>
      </c>
      <c r="F6" s="11" t="s">
        <v>20</v>
      </c>
      <c r="G6" s="12"/>
      <c r="H6" s="86" t="s">
        <v>21</v>
      </c>
      <c r="I6" s="116"/>
      <c r="J6" s="117"/>
      <c r="K6" s="13" t="s">
        <v>22</v>
      </c>
      <c r="L6" s="130">
        <f>L4/30</f>
        <v>1666.6666666666667</v>
      </c>
    </row>
    <row r="7" spans="2:18" s="7" customFormat="1" ht="18.5">
      <c r="B7" s="14">
        <f>$E$3</f>
        <v>50000</v>
      </c>
      <c r="C7" s="98" t="s">
        <v>23</v>
      </c>
      <c r="D7" s="15"/>
      <c r="E7" s="16"/>
      <c r="F7" s="16"/>
      <c r="G7" s="17" t="s">
        <v>24</v>
      </c>
      <c r="H7" s="18" t="s">
        <v>25</v>
      </c>
      <c r="I7" s="18" t="s">
        <v>26</v>
      </c>
      <c r="J7" s="96"/>
      <c r="K7" s="19" t="s">
        <v>27</v>
      </c>
      <c r="L7" s="131">
        <f>$O$3</f>
        <v>3</v>
      </c>
      <c r="M7" s="7" t="s">
        <v>28</v>
      </c>
    </row>
    <row r="8" spans="2:18" s="7" customFormat="1" ht="18.5">
      <c r="B8" s="14" t="s">
        <v>29</v>
      </c>
      <c r="C8" s="99"/>
      <c r="D8" s="87" t="s">
        <v>30</v>
      </c>
      <c r="E8" s="20" t="s">
        <v>31</v>
      </c>
      <c r="F8" s="20" t="s">
        <v>31</v>
      </c>
      <c r="G8" s="21"/>
      <c r="H8" s="140" t="str">
        <f>($E$3-$G$3)&amp;"x60"</f>
        <v>19700x60</v>
      </c>
      <c r="I8" s="140" t="str">
        <f>($E$3-$G$3)&amp;"x45"</f>
        <v>19700x45</v>
      </c>
      <c r="J8" s="96"/>
      <c r="K8" s="19" t="s">
        <v>32</v>
      </c>
      <c r="L8" s="131">
        <f>$L$3-$L$7</f>
        <v>7</v>
      </c>
      <c r="M8" s="7" t="s">
        <v>33</v>
      </c>
    </row>
    <row r="9" spans="2:18" s="7" customFormat="1" ht="18.5">
      <c r="B9" s="22" t="s">
        <v>34</v>
      </c>
      <c r="C9" s="99"/>
      <c r="D9" s="87">
        <f>E3/30</f>
        <v>1666.6666666666667</v>
      </c>
      <c r="E9" s="23">
        <f>$E$3-$G$3</f>
        <v>19700</v>
      </c>
      <c r="F9" s="23">
        <f>$E$3-$G$3</f>
        <v>19700</v>
      </c>
      <c r="G9" s="24" t="str">
        <f>E3&amp;"×40"</f>
        <v>50000×40</v>
      </c>
      <c r="H9" s="145">
        <f>($E$3-$G$3)*60/10000</f>
        <v>118.2</v>
      </c>
      <c r="I9" s="141">
        <f>($E$3-$G$3)*45/10000</f>
        <v>88.65</v>
      </c>
      <c r="J9" s="96"/>
      <c r="K9" s="19" t="s">
        <v>35</v>
      </c>
      <c r="L9" s="131">
        <f>ROUND(L6*L7,0)</f>
        <v>5000</v>
      </c>
      <c r="M9" s="7" t="s">
        <v>28</v>
      </c>
    </row>
    <row r="10" spans="2:18" s="7" customFormat="1" ht="18.5">
      <c r="B10" s="22"/>
      <c r="C10" s="99"/>
      <c r="D10" s="87" t="s">
        <v>36</v>
      </c>
      <c r="E10" s="25"/>
      <c r="F10" s="25"/>
      <c r="G10" s="146">
        <f>E3*40/10000</f>
        <v>200</v>
      </c>
      <c r="H10" s="26"/>
      <c r="I10" s="142"/>
      <c r="J10" s="96"/>
      <c r="K10" s="19" t="s">
        <v>32</v>
      </c>
      <c r="L10" s="131">
        <f>L8*(L6-L16)</f>
        <v>6717.666666666667</v>
      </c>
      <c r="M10" s="7" t="s">
        <v>33</v>
      </c>
    </row>
    <row r="11" spans="2:18" s="7" customFormat="1" ht="19" thickBot="1">
      <c r="B11" s="27"/>
      <c r="C11" s="99"/>
      <c r="D11" s="99" t="s">
        <v>37</v>
      </c>
      <c r="E11" s="25"/>
      <c r="F11" s="25"/>
      <c r="G11" s="147"/>
      <c r="H11" s="28"/>
      <c r="I11" s="143"/>
      <c r="J11" s="96"/>
      <c r="K11" s="29" t="s">
        <v>38</v>
      </c>
      <c r="L11" s="132">
        <f>L9+L10</f>
        <v>11717.666666666668</v>
      </c>
    </row>
    <row r="12" spans="2:18" s="7" customFormat="1" ht="18.5">
      <c r="B12" s="30">
        <f>$G$3</f>
        <v>30300</v>
      </c>
      <c r="C12" s="99"/>
      <c r="D12" s="99"/>
      <c r="E12" s="16" t="s">
        <v>31</v>
      </c>
      <c r="F12" s="16" t="s">
        <v>39</v>
      </c>
      <c r="G12" s="25"/>
      <c r="H12" s="31" t="s">
        <v>25</v>
      </c>
      <c r="I12" s="31" t="s">
        <v>26</v>
      </c>
      <c r="J12" s="96"/>
      <c r="K12" s="32" t="s">
        <v>40</v>
      </c>
    </row>
    <row r="13" spans="2:18" s="7" customFormat="1" ht="18.5">
      <c r="B13" s="33" t="s">
        <v>41</v>
      </c>
      <c r="C13" s="99"/>
      <c r="D13" s="99"/>
      <c r="E13" s="34" t="str">
        <f>G3&amp;"x0.3"</f>
        <v>30300x0.3</v>
      </c>
      <c r="F13" s="34" t="str">
        <f>$G$3&amp;"x0.5"</f>
        <v>30300x0.5</v>
      </c>
      <c r="G13" s="25"/>
      <c r="H13" s="138" t="str">
        <f>$G$3&amp;"x60"</f>
        <v>30300x60</v>
      </c>
      <c r="I13" s="138" t="str">
        <f>$G$3&amp;"x45"</f>
        <v>30300x45</v>
      </c>
      <c r="J13" s="96"/>
      <c r="K13" s="32" t="s">
        <v>42</v>
      </c>
      <c r="L13" s="35"/>
    </row>
    <row r="14" spans="2:18" s="7" customFormat="1" ht="18.5">
      <c r="B14" s="33" t="s">
        <v>43</v>
      </c>
      <c r="C14" s="99"/>
      <c r="D14" s="99"/>
      <c r="E14" s="136">
        <f>$G$3*0.3</f>
        <v>9090</v>
      </c>
      <c r="F14" s="136">
        <f>$G$3*0.5</f>
        <v>15150</v>
      </c>
      <c r="G14" s="20" t="s">
        <v>44</v>
      </c>
      <c r="H14" s="139">
        <f>G3*60/10000</f>
        <v>181.8</v>
      </c>
      <c r="I14" s="144">
        <f>G3*45/10000</f>
        <v>136.35</v>
      </c>
      <c r="J14" s="96"/>
      <c r="K14" s="7" t="s">
        <v>45</v>
      </c>
      <c r="L14" s="35"/>
    </row>
    <row r="15" spans="2:18" s="7" customFormat="1" ht="19" thickBot="1">
      <c r="B15" s="36"/>
      <c r="C15" s="100"/>
      <c r="D15" s="99"/>
      <c r="E15" s="37"/>
      <c r="F15" s="25"/>
      <c r="G15" s="20" t="s">
        <v>46</v>
      </c>
      <c r="H15" s="38"/>
      <c r="I15" s="38"/>
      <c r="J15" s="96"/>
      <c r="K15" s="7" t="s">
        <v>47</v>
      </c>
      <c r="L15" s="35"/>
    </row>
    <row r="16" spans="2:18" s="7" customFormat="1" ht="19" thickBot="1">
      <c r="B16" s="36"/>
      <c r="C16" s="101" t="s">
        <v>48</v>
      </c>
      <c r="D16" s="99"/>
      <c r="E16" s="39" t="s">
        <v>39</v>
      </c>
      <c r="F16" s="25"/>
      <c r="G16" s="25"/>
      <c r="H16" s="38"/>
      <c r="I16" s="38"/>
      <c r="J16" s="96"/>
      <c r="K16" s="40" t="s">
        <v>49</v>
      </c>
      <c r="L16" s="133">
        <f>ROUND(L5/30*0.7,0)</f>
        <v>707</v>
      </c>
      <c r="M16" s="7" t="s">
        <v>50</v>
      </c>
      <c r="R16"/>
    </row>
    <row r="17" spans="2:20" s="7" customFormat="1" ht="18.5">
      <c r="B17" s="41"/>
      <c r="C17" s="102"/>
      <c r="D17" s="99"/>
      <c r="E17" s="42" t="str">
        <f>G3&amp;"x0.7"</f>
        <v>30300x0.7</v>
      </c>
      <c r="F17" s="148"/>
      <c r="G17" s="20"/>
      <c r="H17" s="38"/>
      <c r="I17" s="38"/>
      <c r="J17" s="96"/>
      <c r="K17" s="43" t="s">
        <v>51</v>
      </c>
      <c r="L17" s="134">
        <f>IF($L$3&gt;3,($L$3-3),0)</f>
        <v>7</v>
      </c>
      <c r="M17" s="7" t="s">
        <v>52</v>
      </c>
      <c r="R17"/>
    </row>
    <row r="18" spans="2:20" s="7" customFormat="1" ht="18.5">
      <c r="B18" s="44"/>
      <c r="C18" s="102"/>
      <c r="D18" s="99"/>
      <c r="E18" s="137">
        <f>G3*0.7</f>
        <v>21210</v>
      </c>
      <c r="F18" s="149" t="s">
        <v>39</v>
      </c>
      <c r="G18" s="20"/>
      <c r="H18" s="38"/>
      <c r="I18" s="38"/>
      <c r="J18" s="96"/>
      <c r="K18" s="45" t="s">
        <v>53</v>
      </c>
      <c r="L18" s="135">
        <f>$L$16*$L$17</f>
        <v>4949</v>
      </c>
      <c r="M18" s="7" t="s">
        <v>54</v>
      </c>
      <c r="R18"/>
    </row>
    <row r="19" spans="2:20" s="7" customFormat="1" ht="18.5">
      <c r="B19" s="44"/>
      <c r="C19" s="102"/>
      <c r="D19" s="99"/>
      <c r="E19" s="38"/>
      <c r="F19" s="138" t="str">
        <f>$G$3&amp;"x0.5"</f>
        <v>30300x0.5</v>
      </c>
      <c r="G19" s="25"/>
      <c r="H19" s="38"/>
      <c r="I19" s="38"/>
      <c r="J19" s="96"/>
      <c r="K19" s="43" t="s">
        <v>55</v>
      </c>
      <c r="L19" s="134"/>
      <c r="M19" s="7" t="s">
        <v>56</v>
      </c>
      <c r="R19"/>
    </row>
    <row r="20" spans="2:20" s="7" customFormat="1" ht="19" thickBot="1">
      <c r="B20" s="46"/>
      <c r="C20" s="103"/>
      <c r="D20" s="100"/>
      <c r="E20" s="47"/>
      <c r="F20" s="150">
        <f>$G$3*0.5</f>
        <v>15150</v>
      </c>
      <c r="G20" s="37"/>
      <c r="H20" s="47"/>
      <c r="I20" s="47"/>
      <c r="J20" s="96"/>
      <c r="K20" s="48"/>
      <c r="L20" s="35"/>
      <c r="M20" s="7" t="s">
        <v>57</v>
      </c>
      <c r="R20"/>
    </row>
    <row r="21" spans="2:20" s="7" customFormat="1" ht="8.5" customHeight="1">
      <c r="K21"/>
      <c r="L21" s="49"/>
      <c r="M21"/>
      <c r="N21"/>
      <c r="O21"/>
      <c r="P21"/>
      <c r="Q21"/>
      <c r="R21"/>
      <c r="T21" s="35"/>
    </row>
    <row r="22" spans="2:20" s="7" customFormat="1" ht="18.5">
      <c r="B22" s="50" t="s">
        <v>58</v>
      </c>
      <c r="C22" s="50"/>
      <c r="D22" s="51"/>
      <c r="E22" s="52" t="s">
        <v>59</v>
      </c>
      <c r="F22" s="52"/>
      <c r="G22" s="53"/>
      <c r="H22" s="53"/>
      <c r="I22" s="53"/>
      <c r="L22" s="35"/>
    </row>
    <row r="24" spans="2:20" customFormat="1" ht="17">
      <c r="L24" s="49"/>
    </row>
    <row r="25" spans="2:20" customFormat="1" ht="17">
      <c r="K25" s="1"/>
      <c r="L25" s="2"/>
      <c r="M25" s="1"/>
      <c r="N25" s="1"/>
      <c r="O25" s="1"/>
      <c r="P25" s="1"/>
      <c r="Q25" s="1"/>
      <c r="R25" s="1"/>
    </row>
    <row r="26" spans="2:20" customFormat="1" ht="17">
      <c r="K26" s="1"/>
      <c r="L26" s="2"/>
      <c r="M26" s="1"/>
      <c r="N26" s="1"/>
      <c r="O26" s="1"/>
      <c r="P26" s="1"/>
      <c r="Q26" s="1"/>
      <c r="R26" s="1"/>
    </row>
    <row r="27" spans="2:20" customFormat="1" ht="17">
      <c r="K27" s="1"/>
      <c r="L27" s="2"/>
      <c r="M27" s="1"/>
      <c r="N27" s="1"/>
      <c r="O27" s="1"/>
      <c r="P27" s="1"/>
      <c r="Q27" s="1"/>
      <c r="R27" s="1"/>
    </row>
    <row r="28" spans="2:20" customFormat="1" ht="17">
      <c r="K28" s="1"/>
      <c r="L28" s="2"/>
      <c r="M28" s="1"/>
      <c r="N28" s="1"/>
      <c r="O28" s="1"/>
      <c r="P28" s="1"/>
      <c r="Q28" s="1"/>
      <c r="R28" s="1"/>
    </row>
    <row r="29" spans="2:20" customFormat="1" ht="17">
      <c r="K29" s="1"/>
      <c r="L29" s="2"/>
      <c r="M29" s="1"/>
      <c r="N29" s="1"/>
      <c r="O29" s="1"/>
      <c r="P29" s="1"/>
      <c r="Q29" s="1"/>
      <c r="R29" s="1"/>
    </row>
    <row r="30" spans="2:20" customFormat="1" ht="17">
      <c r="K30" s="1"/>
      <c r="L30" s="2"/>
      <c r="M30" s="1"/>
      <c r="N30" s="1"/>
      <c r="O30" s="1"/>
      <c r="P30" s="1"/>
      <c r="Q30" s="1"/>
      <c r="R30" s="1"/>
    </row>
    <row r="31" spans="2:20" customFormat="1" ht="17">
      <c r="L31" s="49"/>
    </row>
    <row r="32" spans="2:20" customFormat="1" ht="17">
      <c r="L32" s="49"/>
    </row>
    <row r="33" spans="12:12" customFormat="1" ht="17">
      <c r="L33" s="49"/>
    </row>
    <row r="34" spans="12:12" customFormat="1" ht="17">
      <c r="L34" s="49"/>
    </row>
    <row r="35" spans="12:12" customFormat="1" ht="17">
      <c r="L35" s="49"/>
    </row>
    <row r="36" spans="12:12" customFormat="1" ht="17">
      <c r="L36" s="49"/>
    </row>
    <row r="37" spans="12:12" customFormat="1" ht="17">
      <c r="L37" s="49"/>
    </row>
    <row r="38" spans="12:12" customFormat="1" ht="17">
      <c r="L38" s="49"/>
    </row>
    <row r="39" spans="12:12" customFormat="1" ht="17">
      <c r="L39" s="49"/>
    </row>
    <row r="40" spans="12:12" customFormat="1" ht="17">
      <c r="L40" s="49"/>
    </row>
    <row r="41" spans="12:12" customFormat="1" ht="17">
      <c r="L41" s="49"/>
    </row>
    <row r="42" spans="12:12" customFormat="1" ht="17">
      <c r="L42" s="49"/>
    </row>
    <row r="43" spans="12:12" customFormat="1" ht="17">
      <c r="L43" s="49"/>
    </row>
    <row r="44" spans="12:12" customFormat="1" ht="17">
      <c r="L44" s="49"/>
    </row>
  </sheetData>
  <sheetProtection sheet="1" objects="1" scenarios="1"/>
  <mergeCells count="15">
    <mergeCell ref="B2:I2"/>
    <mergeCell ref="K2:L2"/>
    <mergeCell ref="B4:B6"/>
    <mergeCell ref="C4:C6"/>
    <mergeCell ref="D4:F4"/>
    <mergeCell ref="I4:I6"/>
    <mergeCell ref="J4:J6"/>
    <mergeCell ref="D5:F5"/>
    <mergeCell ref="C7:C15"/>
    <mergeCell ref="J7:J11"/>
    <mergeCell ref="D11:D20"/>
    <mergeCell ref="J12:J15"/>
    <mergeCell ref="C16:C20"/>
    <mergeCell ref="J16:J17"/>
    <mergeCell ref="J18:J20"/>
  </mergeCells>
  <phoneticPr fontId="2" type="noConversion"/>
  <dataValidations count="3">
    <dataValidation type="list" allowBlank="1" showInputMessage="1" showErrorMessage="1" sqref="O3" xr:uid="{00000000-0002-0000-0000-000000000000}">
      <formula1>"0,1,2,3"</formula1>
    </dataValidation>
    <dataValidation type="whole" allowBlank="1" showInputMessage="1" showErrorMessage="1" sqref="L7" xr:uid="{00000000-0002-0000-0000-000001000000}">
      <formula1>0</formula1>
      <formula2>3</formula2>
    </dataValidation>
    <dataValidation type="list" allowBlank="1" showInputMessage="1" showErrorMessage="1" sqref="L5" xr:uid="{00000000-0002-0000-0000-000002000000}">
      <formula1>勞保分級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2</vt:i4>
      </vt:variant>
    </vt:vector>
  </HeadingPairs>
  <TitlesOfParts>
    <vt:vector size="5" baseType="lpstr">
      <vt:lpstr>聯絡我</vt:lpstr>
      <vt:lpstr>保險理賠試算(薪資補償)</vt:lpstr>
      <vt:lpstr>薪資補償試算</vt:lpstr>
      <vt:lpstr>勞保</vt:lpstr>
      <vt:lpstr>勞保分級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李金國0932342621</dc:creator>
  <cp:lastModifiedBy>Gisin Lee</cp:lastModifiedBy>
  <dcterms:created xsi:type="dcterms:W3CDTF">2019-03-08T07:37:40Z</dcterms:created>
  <dcterms:modified xsi:type="dcterms:W3CDTF">2020-09-21T02:01:39Z</dcterms:modified>
</cp:coreProperties>
</file>