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codeName="{4D1C537B-E38A-612A-F078-A93A15B4B7F4}"/>
  <workbookPr codeName="ThisWorkbook" defaultThemeVersion="124226"/>
  <mc:AlternateContent xmlns:mc="http://schemas.openxmlformats.org/markup-compatibility/2006">
    <mc:Choice Requires="x15">
      <x15ac:absPath xmlns:x15ac="http://schemas.microsoft.com/office/spreadsheetml/2010/11/ac" url="D:\Dropbox\05-網路行銷\01_網路行銷_專案01_特休\00_特休程式(最終版)\"/>
    </mc:Choice>
  </mc:AlternateContent>
  <xr:revisionPtr revIDLastSave="0" documentId="13_ncr:1_{64E71091-1CB8-452D-A1A3-122FCFFA2F25}" xr6:coauthVersionLast="46" xr6:coauthVersionMax="46" xr10:uidLastSave="{00000000-0000-0000-0000-000000000000}"/>
  <workbookProtection workbookAlgorithmName="SHA-512" workbookHashValue="3V26Jrr3dkKO413/7EieDhMmtVWEq/GW3EpUeU7CpdKVBivq9WjyoGyccxefCKud8OWhvv68IgxFxk3fqLh0ZQ==" workbookSaltValue="UBXtbYEv27QI36oUZ9CyWA==" workbookSpinCount="100000" lockStructure="1"/>
  <bookViews>
    <workbookView xWindow="-19310" yWindow="-110" windowWidth="19420" windowHeight="10560" tabRatio="628" firstSheet="6" activeTab="8" xr2:uid="{00000000-000D-0000-FFFF-FFFF00000000}"/>
  </bookViews>
  <sheets>
    <sheet name="聯絡我" sheetId="23" r:id="rId1"/>
    <sheet name="勞基法1071121" sheetId="3" r:id="rId2"/>
    <sheet name="勞基法施行細則1080214" sheetId="19" r:id="rId3"/>
    <sheet name="問題" sheetId="20" r:id="rId4"/>
    <sheet name="到職日後強制進位至整數" sheetId="22" r:id="rId5"/>
    <sheet name="官方算法_到職日前四捨五入到小數第二位" sheetId="26" r:id="rId6"/>
    <sheet name="到職日後四捨五入進位至整數" sheetId="16" r:id="rId7"/>
    <sheet name="員工資料整理區" sheetId="21" r:id="rId8"/>
    <sheet name="特休試算" sheetId="18" r:id="rId9"/>
    <sheet name="統計表" sheetId="24" r:id="rId10"/>
    <sheet name="Sheet1" sheetId="25" r:id="rId11"/>
  </sheets>
  <definedNames>
    <definedName name="_xlnm._FilterDatabase" localSheetId="8">特休試算!$F$10:$AC$10</definedName>
    <definedName name="_xlnm.Print_Area" localSheetId="6">到職日後四捨五入進位至整數!$G$9:$AE$18</definedName>
    <definedName name="_xlnm.Print_Area" localSheetId="8">特休試算!$G$10:$M$66</definedName>
    <definedName name="特休">特休試算!$B$12:$C$59</definedName>
    <definedName name="特休表">官方算法_到職日前四捨五入到小數第二位!$C$4:$D$51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23" i="16" l="1"/>
  <c r="AA23" i="16"/>
  <c r="W23" i="16"/>
  <c r="S23" i="16"/>
  <c r="O23" i="16"/>
  <c r="I23" i="16"/>
  <c r="O23" i="22"/>
  <c r="I23" i="22"/>
  <c r="AE23" i="22"/>
  <c r="AA23" i="22"/>
  <c r="W23" i="22"/>
  <c r="S23" i="22"/>
  <c r="AE21" i="26"/>
  <c r="AA21" i="26"/>
  <c r="I21" i="26"/>
  <c r="K21" i="26"/>
  <c r="O21" i="26"/>
  <c r="S21" i="26"/>
  <c r="W21" i="26"/>
  <c r="C59" i="18"/>
  <c r="C58" i="18"/>
  <c r="C57" i="18"/>
  <c r="C56" i="18"/>
  <c r="C55" i="18"/>
  <c r="C54" i="18"/>
  <c r="C53" i="18"/>
  <c r="C52" i="18"/>
  <c r="C51" i="18"/>
  <c r="C50" i="18"/>
  <c r="C49" i="18"/>
  <c r="C48" i="18"/>
  <c r="C47" i="18"/>
  <c r="C46" i="18"/>
  <c r="C45" i="18"/>
  <c r="C44" i="18"/>
  <c r="C43" i="18"/>
  <c r="C42" i="18"/>
  <c r="C41" i="18"/>
  <c r="C40" i="18"/>
  <c r="C39" i="18"/>
  <c r="M4" i="16" l="1"/>
  <c r="AH1" i="16"/>
  <c r="Z1" i="16"/>
  <c r="AE1" i="16"/>
  <c r="AF3" i="16"/>
  <c r="AJ3" i="22"/>
  <c r="AI3" i="22"/>
  <c r="AH3" i="22"/>
  <c r="AG3" i="22"/>
  <c r="AF3" i="22"/>
  <c r="AN4" i="22"/>
  <c r="AM4" i="22"/>
  <c r="AN3" i="22"/>
  <c r="AM3" i="22"/>
  <c r="AJ3" i="26"/>
  <c r="AI3" i="26"/>
  <c r="AH3" i="26"/>
  <c r="AG3" i="26"/>
  <c r="AF3" i="26"/>
  <c r="AN4" i="26"/>
  <c r="AM4" i="26"/>
  <c r="AN3" i="26"/>
  <c r="AM3" i="26"/>
  <c r="AJ3" i="16"/>
  <c r="AI3" i="16"/>
  <c r="AH3" i="16"/>
  <c r="AG3" i="16"/>
  <c r="AN4" i="16"/>
  <c r="AN3" i="16"/>
  <c r="AM4" i="16"/>
  <c r="AM3" i="16"/>
  <c r="Z5" i="18"/>
  <c r="Y5" i="18"/>
  <c r="AC10" i="18"/>
  <c r="AD10" i="18"/>
  <c r="AF2" i="18"/>
  <c r="AF10" i="18"/>
  <c r="AI11" i="18"/>
  <c r="AI12" i="18"/>
  <c r="AE10" i="18"/>
  <c r="AE2" i="18"/>
  <c r="AJ12" i="18"/>
  <c r="AJ11" i="18"/>
  <c r="AG13" i="18" l="1"/>
  <c r="AB2" i="18"/>
  <c r="AB10" i="18"/>
  <c r="A670" i="3" l="1"/>
  <c r="A669" i="3"/>
  <c r="A668" i="3"/>
  <c r="A667" i="3"/>
  <c r="A666" i="3"/>
  <c r="A665" i="3"/>
  <c r="A664" i="3"/>
  <c r="A663" i="3"/>
  <c r="A662" i="3"/>
  <c r="A661" i="3"/>
  <c r="A660" i="3"/>
  <c r="A659" i="3"/>
  <c r="A658" i="3"/>
  <c r="A657" i="3"/>
  <c r="A656" i="3"/>
  <c r="A655" i="3"/>
  <c r="A654" i="3"/>
  <c r="A653" i="3"/>
  <c r="A652" i="3"/>
  <c r="A651" i="3"/>
  <c r="A650" i="3"/>
  <c r="A649" i="3"/>
  <c r="A648" i="3"/>
  <c r="A647" i="3"/>
  <c r="A646" i="3"/>
  <c r="A645" i="3"/>
  <c r="A644" i="3"/>
  <c r="A643" i="3"/>
  <c r="A642" i="3"/>
  <c r="A641" i="3"/>
  <c r="A640" i="3"/>
  <c r="A639" i="3"/>
  <c r="A637" i="3"/>
  <c r="A636" i="3"/>
  <c r="A635" i="3"/>
  <c r="A634" i="3"/>
  <c r="A633" i="3"/>
  <c r="A632" i="3"/>
  <c r="A631" i="3"/>
  <c r="A630" i="3"/>
  <c r="A629" i="3"/>
  <c r="A628" i="3"/>
  <c r="A627" i="3"/>
  <c r="A626" i="3"/>
  <c r="A625" i="3"/>
  <c r="A624" i="3"/>
  <c r="A623" i="3"/>
  <c r="A622" i="3"/>
  <c r="A621" i="3"/>
  <c r="A620" i="3"/>
  <c r="A619" i="3"/>
  <c r="A618" i="3"/>
  <c r="A617" i="3"/>
  <c r="A616" i="3"/>
  <c r="A615" i="3"/>
  <c r="A613" i="3"/>
  <c r="A612" i="3"/>
  <c r="A611" i="3"/>
  <c r="A610" i="3"/>
  <c r="A609" i="3"/>
  <c r="A608" i="3"/>
  <c r="A607" i="3"/>
  <c r="A606" i="3"/>
  <c r="A605" i="3"/>
  <c r="A604" i="3"/>
  <c r="A603" i="3"/>
  <c r="A602" i="3"/>
  <c r="A601" i="3"/>
  <c r="A600" i="3"/>
  <c r="A599" i="3"/>
  <c r="A598" i="3"/>
  <c r="A597" i="3"/>
  <c r="A596" i="3"/>
  <c r="A595" i="3"/>
  <c r="A593" i="3"/>
  <c r="A592" i="3"/>
  <c r="A591" i="3"/>
  <c r="A590" i="3"/>
  <c r="A589" i="3"/>
  <c r="A588" i="3"/>
  <c r="A587" i="3"/>
  <c r="A586" i="3"/>
  <c r="A584" i="3"/>
  <c r="A583" i="3"/>
  <c r="A582" i="3"/>
  <c r="A581" i="3"/>
  <c r="A580" i="3"/>
  <c r="A579" i="3"/>
  <c r="A578" i="3"/>
  <c r="A577" i="3"/>
  <c r="A576" i="3"/>
  <c r="A575" i="3"/>
  <c r="A574" i="3"/>
  <c r="A573" i="3"/>
  <c r="A572" i="3"/>
  <c r="A571" i="3"/>
  <c r="A570" i="3"/>
  <c r="A569" i="3"/>
  <c r="A568" i="3"/>
  <c r="A567" i="3"/>
  <c r="A566" i="3"/>
  <c r="A565" i="3"/>
  <c r="A564" i="3"/>
  <c r="A563" i="3"/>
  <c r="A562" i="3"/>
  <c r="A561" i="3"/>
  <c r="A560" i="3"/>
  <c r="A558" i="3"/>
  <c r="A557" i="3"/>
  <c r="A556" i="3"/>
  <c r="A555" i="3"/>
  <c r="A554" i="3"/>
  <c r="A553" i="3"/>
  <c r="A552" i="3"/>
  <c r="A551" i="3"/>
  <c r="A550" i="3"/>
  <c r="A549" i="3"/>
  <c r="A548" i="3"/>
  <c r="A547" i="3"/>
  <c r="A546" i="3"/>
  <c r="A545" i="3"/>
  <c r="A544" i="3"/>
  <c r="A543" i="3"/>
  <c r="A542" i="3"/>
  <c r="A541" i="3"/>
  <c r="A540" i="3"/>
  <c r="A538" i="3"/>
  <c r="A537" i="3"/>
  <c r="A536" i="3"/>
  <c r="A535" i="3"/>
  <c r="A534" i="3"/>
  <c r="A533" i="3"/>
  <c r="A532" i="3"/>
  <c r="A531" i="3"/>
  <c r="A530" i="3"/>
  <c r="A529" i="3"/>
  <c r="A528" i="3"/>
  <c r="A527" i="3"/>
  <c r="A526" i="3"/>
  <c r="A525" i="3"/>
  <c r="A524" i="3"/>
  <c r="A523" i="3"/>
  <c r="A522" i="3"/>
  <c r="A521" i="3"/>
  <c r="A520" i="3"/>
  <c r="A519" i="3"/>
  <c r="A518" i="3"/>
  <c r="A517" i="3"/>
  <c r="A516" i="3"/>
  <c r="A515" i="3"/>
  <c r="A513" i="3"/>
  <c r="A512" i="3"/>
  <c r="A511" i="3"/>
  <c r="A510" i="3"/>
  <c r="A509" i="3"/>
  <c r="A508" i="3"/>
  <c r="A507" i="3"/>
  <c r="A506" i="3"/>
  <c r="A505" i="3"/>
  <c r="A504" i="3"/>
  <c r="A503" i="3"/>
  <c r="A502" i="3"/>
  <c r="A501" i="3"/>
  <c r="A500" i="3"/>
  <c r="A499" i="3"/>
  <c r="A498" i="3"/>
  <c r="A497" i="3"/>
  <c r="A496" i="3"/>
  <c r="A494" i="3"/>
  <c r="A493" i="3"/>
  <c r="A492" i="3"/>
  <c r="A491" i="3"/>
  <c r="A490" i="3"/>
  <c r="A489" i="3"/>
  <c r="A488" i="3"/>
  <c r="A487" i="3"/>
  <c r="A486" i="3"/>
  <c r="A485" i="3"/>
  <c r="A484" i="3"/>
  <c r="A483" i="3"/>
  <c r="A482" i="3"/>
  <c r="A481" i="3"/>
  <c r="A480" i="3"/>
  <c r="A479" i="3"/>
  <c r="A478" i="3"/>
  <c r="A477" i="3"/>
  <c r="A476" i="3"/>
  <c r="A475" i="3"/>
  <c r="A474" i="3"/>
  <c r="A473" i="3"/>
  <c r="A472" i="3"/>
  <c r="A471" i="3"/>
  <c r="A470" i="3"/>
  <c r="A468" i="3"/>
  <c r="A467" i="3"/>
  <c r="A466" i="3"/>
  <c r="A465" i="3"/>
  <c r="A464" i="3"/>
  <c r="A463" i="3"/>
  <c r="A462" i="3"/>
  <c r="A461" i="3"/>
  <c r="A460" i="3"/>
  <c r="A459" i="3"/>
  <c r="A458" i="3"/>
  <c r="A457" i="3"/>
  <c r="A456" i="3"/>
  <c r="A455" i="3"/>
  <c r="A454" i="3"/>
  <c r="A453" i="3"/>
  <c r="A452" i="3"/>
  <c r="A451" i="3"/>
  <c r="A450" i="3"/>
  <c r="A449" i="3"/>
  <c r="A448" i="3"/>
  <c r="A447" i="3"/>
  <c r="A446" i="3"/>
  <c r="A445" i="3"/>
  <c r="A444" i="3"/>
  <c r="A443" i="3"/>
  <c r="A441" i="3"/>
  <c r="A440" i="3"/>
  <c r="A439" i="3"/>
  <c r="A438" i="3"/>
  <c r="A437" i="3"/>
  <c r="A436" i="3"/>
  <c r="A435" i="3"/>
  <c r="A434" i="3"/>
  <c r="A433" i="3"/>
  <c r="A432" i="3"/>
  <c r="A431" i="3"/>
  <c r="A429" i="3"/>
  <c r="A428" i="3"/>
  <c r="A427" i="3"/>
  <c r="A426" i="3"/>
  <c r="A425" i="3"/>
  <c r="A424" i="3"/>
  <c r="A423" i="3"/>
  <c r="A422" i="3"/>
  <c r="A421" i="3"/>
  <c r="A420" i="3"/>
  <c r="A419" i="3"/>
  <c r="A418" i="3"/>
  <c r="A417" i="3"/>
  <c r="A416" i="3"/>
  <c r="A415" i="3"/>
  <c r="A414" i="3"/>
  <c r="A413" i="3"/>
  <c r="A412" i="3"/>
  <c r="A411" i="3"/>
  <c r="A409" i="3"/>
  <c r="A408" i="3"/>
  <c r="A407" i="3"/>
  <c r="A406" i="3"/>
  <c r="A405" i="3"/>
  <c r="A404" i="3"/>
  <c r="A403" i="3"/>
  <c r="A402" i="3"/>
  <c r="A401" i="3"/>
  <c r="A400" i="3"/>
  <c r="A399" i="3"/>
  <c r="A398" i="3"/>
  <c r="A394" i="3"/>
  <c r="A393" i="3"/>
  <c r="A392" i="3"/>
  <c r="A391" i="3"/>
  <c r="A390" i="3"/>
  <c r="A389" i="3"/>
  <c r="A388" i="3"/>
  <c r="A387" i="3"/>
  <c r="A386" i="3"/>
  <c r="A385" i="3"/>
  <c r="A384" i="3"/>
  <c r="A383" i="3"/>
  <c r="A382" i="3"/>
  <c r="A381" i="3"/>
  <c r="A380" i="3"/>
  <c r="A379" i="3"/>
  <c r="A378" i="3"/>
  <c r="A377" i="3"/>
  <c r="A376" i="3"/>
  <c r="A375" i="3"/>
  <c r="A374" i="3"/>
  <c r="A373" i="3"/>
  <c r="A371" i="3"/>
  <c r="A370" i="3"/>
  <c r="A369" i="3"/>
  <c r="A368" i="3"/>
  <c r="A367" i="3"/>
  <c r="A366" i="3"/>
  <c r="A365" i="3"/>
  <c r="A363" i="3"/>
  <c r="A362" i="3"/>
  <c r="A361" i="3"/>
  <c r="A360" i="3"/>
  <c r="A359" i="3"/>
  <c r="A358" i="3"/>
  <c r="A357" i="3"/>
  <c r="A356" i="3"/>
  <c r="A355" i="3"/>
  <c r="A354" i="3"/>
  <c r="A353" i="3"/>
  <c r="A352" i="3"/>
  <c r="A351" i="3"/>
  <c r="A350" i="3"/>
  <c r="A349" i="3"/>
  <c r="A348" i="3"/>
  <c r="A347" i="3"/>
  <c r="A346" i="3"/>
  <c r="A344" i="3"/>
  <c r="A343" i="3"/>
  <c r="A342" i="3"/>
  <c r="A325" i="3"/>
  <c r="A324" i="3"/>
  <c r="A323" i="3"/>
  <c r="A322" i="3"/>
  <c r="A321" i="3"/>
  <c r="A320" i="3"/>
  <c r="A319" i="3"/>
  <c r="A318" i="3"/>
  <c r="A317" i="3"/>
  <c r="A315" i="3"/>
  <c r="A314" i="3"/>
  <c r="A313" i="3"/>
  <c r="A312" i="3"/>
  <c r="A311" i="3"/>
  <c r="A310" i="3"/>
  <c r="A309" i="3"/>
  <c r="A308" i="3"/>
  <c r="A307" i="3"/>
  <c r="A306" i="3"/>
  <c r="A305" i="3"/>
  <c r="A304" i="3"/>
  <c r="A303" i="3"/>
  <c r="A302" i="3"/>
  <c r="A301" i="3"/>
  <c r="A300" i="3"/>
  <c r="A299" i="3"/>
  <c r="A298" i="3"/>
  <c r="A297" i="3"/>
  <c r="A296" i="3"/>
  <c r="A295" i="3"/>
  <c r="A294" i="3"/>
  <c r="A293" i="3"/>
  <c r="A292" i="3"/>
  <c r="A291" i="3"/>
  <c r="A290" i="3"/>
  <c r="A289" i="3"/>
  <c r="A288" i="3"/>
  <c r="A286" i="3"/>
  <c r="A285" i="3"/>
  <c r="A284" i="3"/>
  <c r="A283" i="3"/>
  <c r="A282" i="3"/>
  <c r="A280" i="3"/>
  <c r="A279" i="3"/>
  <c r="A278" i="3"/>
  <c r="A277" i="3"/>
  <c r="A276" i="3"/>
  <c r="A275" i="3"/>
  <c r="A274" i="3"/>
  <c r="A273" i="3"/>
  <c r="A272" i="3"/>
  <c r="A271" i="3"/>
  <c r="A270" i="3"/>
  <c r="A269" i="3"/>
  <c r="A268" i="3"/>
  <c r="A267" i="3"/>
  <c r="A266" i="3"/>
  <c r="A265" i="3"/>
  <c r="A264" i="3"/>
  <c r="A263" i="3"/>
  <c r="A262" i="3"/>
  <c r="A261" i="3"/>
  <c r="A260" i="3"/>
  <c r="A259" i="3"/>
  <c r="A258" i="3"/>
  <c r="A257" i="3"/>
  <c r="A256" i="3"/>
  <c r="A255" i="3"/>
  <c r="A254" i="3"/>
  <c r="A253" i="3"/>
  <c r="A252" i="3"/>
  <c r="A251" i="3"/>
  <c r="A250" i="3"/>
  <c r="A248" i="3"/>
  <c r="A247" i="3"/>
  <c r="A246" i="3"/>
  <c r="A245" i="3"/>
  <c r="A244" i="3"/>
  <c r="A243" i="3"/>
  <c r="A242" i="3"/>
  <c r="A240" i="3"/>
  <c r="A239" i="3"/>
  <c r="A238" i="3"/>
  <c r="A237" i="3"/>
  <c r="A236" i="3"/>
  <c r="A235" i="3"/>
  <c r="A233" i="3"/>
  <c r="A232" i="3"/>
  <c r="A231" i="3"/>
  <c r="A230" i="3"/>
  <c r="A229" i="3"/>
  <c r="A228" i="3"/>
  <c r="A227" i="3"/>
  <c r="A226" i="3"/>
  <c r="A225" i="3"/>
  <c r="A224" i="3"/>
  <c r="A223" i="3"/>
  <c r="A222" i="3"/>
  <c r="A220" i="3"/>
  <c r="A219" i="3"/>
  <c r="A218" i="3"/>
  <c r="A217" i="3"/>
  <c r="A216" i="3"/>
  <c r="A215" i="3"/>
  <c r="A214" i="3"/>
  <c r="A213" i="3"/>
  <c r="A212" i="3"/>
  <c r="A211" i="3"/>
  <c r="A210" i="3"/>
  <c r="A209" i="3"/>
  <c r="A208" i="3"/>
  <c r="A207" i="3"/>
  <c r="A206" i="3"/>
  <c r="A205" i="3"/>
  <c r="A204" i="3"/>
  <c r="A203" i="3"/>
  <c r="A202" i="3"/>
  <c r="A201" i="3"/>
  <c r="A200" i="3"/>
  <c r="A199" i="3"/>
  <c r="A198" i="3"/>
  <c r="A197" i="3"/>
  <c r="A196" i="3"/>
  <c r="A195" i="3"/>
  <c r="A194" i="3"/>
  <c r="A193" i="3"/>
  <c r="A192" i="3"/>
  <c r="A191" i="3"/>
  <c r="A190" i="3"/>
  <c r="A189" i="3"/>
  <c r="A188" i="3"/>
  <c r="A187" i="3"/>
  <c r="A186" i="3"/>
  <c r="A185" i="3"/>
  <c r="A184" i="3"/>
  <c r="A183" i="3"/>
  <c r="A182" i="3"/>
  <c r="A181" i="3"/>
  <c r="A180" i="3"/>
  <c r="A179" i="3"/>
  <c r="A178" i="3"/>
  <c r="A177" i="3"/>
  <c r="A176" i="3"/>
  <c r="A175" i="3"/>
  <c r="A174" i="3"/>
  <c r="A173" i="3"/>
  <c r="A171" i="3"/>
  <c r="A170" i="3"/>
  <c r="A169" i="3"/>
  <c r="A168" i="3"/>
  <c r="A167" i="3"/>
  <c r="A166" i="3"/>
  <c r="A165" i="3"/>
  <c r="A164" i="3"/>
  <c r="A163" i="3"/>
  <c r="A162" i="3"/>
  <c r="A161" i="3"/>
  <c r="A160" i="3"/>
  <c r="A159" i="3"/>
  <c r="A158" i="3"/>
  <c r="A157" i="3"/>
  <c r="A156" i="3"/>
  <c r="A155" i="3"/>
  <c r="A154" i="3"/>
  <c r="A153" i="3"/>
  <c r="A152" i="3"/>
  <c r="A151" i="3"/>
  <c r="A150" i="3"/>
  <c r="A149" i="3"/>
  <c r="A148" i="3"/>
  <c r="A147" i="3"/>
  <c r="A146" i="3"/>
  <c r="A145" i="3"/>
  <c r="A144" i="3"/>
  <c r="A143" i="3"/>
  <c r="A142" i="3"/>
  <c r="A141" i="3"/>
  <c r="A140" i="3"/>
  <c r="A139" i="3"/>
  <c r="A138" i="3"/>
  <c r="A137" i="3"/>
  <c r="A136" i="3"/>
  <c r="A135" i="3"/>
  <c r="A134" i="3"/>
  <c r="A133" i="3"/>
  <c r="A132" i="3"/>
  <c r="A131" i="3"/>
  <c r="A130" i="3"/>
  <c r="A129" i="3"/>
  <c r="A128" i="3"/>
  <c r="A127" i="3"/>
  <c r="A126" i="3"/>
  <c r="A125" i="3"/>
  <c r="A124" i="3"/>
  <c r="A123" i="3"/>
  <c r="A122" i="3"/>
  <c r="A121" i="3"/>
  <c r="A120" i="3"/>
  <c r="A119" i="3"/>
  <c r="A118" i="3"/>
  <c r="A117" i="3"/>
  <c r="A116" i="3"/>
  <c r="A115" i="3"/>
  <c r="A114" i="3"/>
  <c r="A113" i="3"/>
  <c r="A112" i="3"/>
  <c r="A111" i="3"/>
  <c r="A110" i="3"/>
  <c r="A109" i="3"/>
  <c r="A108" i="3"/>
  <c r="A107" i="3"/>
  <c r="A106" i="3"/>
  <c r="A105" i="3"/>
  <c r="A104" i="3"/>
  <c r="A103" i="3"/>
  <c r="A102" i="3"/>
  <c r="A101" i="3"/>
  <c r="A100" i="3"/>
  <c r="A99" i="3"/>
  <c r="A98" i="3"/>
  <c r="A97" i="3"/>
  <c r="A96" i="3"/>
  <c r="A95" i="3"/>
  <c r="A94" i="3"/>
  <c r="A93" i="3"/>
  <c r="A92" i="3"/>
  <c r="A91" i="3"/>
  <c r="A90" i="3"/>
  <c r="A89" i="3"/>
  <c r="A88" i="3"/>
  <c r="A87" i="3"/>
  <c r="A86" i="3"/>
  <c r="A85" i="3"/>
  <c r="A84" i="3"/>
  <c r="A83" i="3"/>
  <c r="A82" i="3"/>
  <c r="A81" i="3"/>
  <c r="A80" i="3"/>
  <c r="A79" i="3"/>
  <c r="A78" i="3"/>
  <c r="A77" i="3"/>
  <c r="A76" i="3"/>
  <c r="A75" i="3"/>
  <c r="A74" i="3"/>
  <c r="A73" i="3"/>
  <c r="A72" i="3"/>
  <c r="A71" i="3"/>
  <c r="A70" i="3"/>
  <c r="A69" i="3"/>
  <c r="A68" i="3"/>
  <c r="A67" i="3"/>
  <c r="A66" i="3"/>
  <c r="A65" i="3"/>
  <c r="A64" i="3"/>
  <c r="A63" i="3"/>
  <c r="A62" i="3"/>
  <c r="A61" i="3"/>
  <c r="A60" i="3"/>
  <c r="A59" i="3"/>
  <c r="A58" i="3"/>
  <c r="A57" i="3"/>
  <c r="A55" i="3"/>
  <c r="A54" i="3"/>
  <c r="A53" i="3"/>
  <c r="A52" i="3"/>
  <c r="A51" i="3"/>
  <c r="A50" i="3"/>
  <c r="A49" i="3"/>
  <c r="A48" i="3"/>
  <c r="A47" i="3"/>
  <c r="A46" i="3"/>
  <c r="A45" i="3"/>
  <c r="A44" i="3"/>
  <c r="A43" i="3"/>
  <c r="A42" i="3"/>
  <c r="A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A10" i="3"/>
  <c r="A9" i="3"/>
  <c r="A8" i="3"/>
  <c r="A7" i="3"/>
  <c r="A6" i="3"/>
  <c r="AE31" i="22" l="1"/>
  <c r="AA31" i="22"/>
  <c r="W31" i="22"/>
  <c r="S31" i="22"/>
  <c r="O31" i="22"/>
  <c r="I27" i="22"/>
  <c r="I29" i="22" s="1"/>
  <c r="J12" i="22"/>
  <c r="L9" i="22"/>
  <c r="H4" i="22"/>
  <c r="AE31" i="16"/>
  <c r="AA31" i="16"/>
  <c r="W31" i="16"/>
  <c r="S31" i="16"/>
  <c r="O31" i="16"/>
  <c r="I27" i="16"/>
  <c r="I29" i="16" s="1"/>
  <c r="J12" i="16"/>
  <c r="L9" i="16"/>
  <c r="H4" i="16"/>
  <c r="J20" i="22" l="1"/>
  <c r="AI4" i="22"/>
  <c r="AJ4" i="22" s="1"/>
  <c r="AH4" i="22"/>
  <c r="AF4" i="22" s="1"/>
  <c r="I24" i="22"/>
  <c r="AI4" i="16"/>
  <c r="AJ4" i="16" s="1"/>
  <c r="AH4" i="16"/>
  <c r="AF4" i="16" s="1"/>
  <c r="J20" i="16"/>
  <c r="K22" i="16"/>
  <c r="L24" i="16"/>
  <c r="I24" i="16"/>
  <c r="M27" i="16"/>
  <c r="Q27" i="16" s="1"/>
  <c r="K21" i="22"/>
  <c r="K24" i="22" s="1"/>
  <c r="V12" i="22"/>
  <c r="W10" i="22" s="1"/>
  <c r="Z10" i="22" s="1"/>
  <c r="N10" i="22"/>
  <c r="N12" i="22" s="1"/>
  <c r="L24" i="22"/>
  <c r="V12" i="16"/>
  <c r="W10" i="16" s="1"/>
  <c r="Z10" i="16" s="1"/>
  <c r="N10" i="16"/>
  <c r="K21" i="16"/>
  <c r="K24" i="16" s="1"/>
  <c r="M24" i="16"/>
  <c r="K22" i="22"/>
  <c r="K23" i="22" s="1"/>
  <c r="T5" i="22"/>
  <c r="J7" i="22"/>
  <c r="O7" i="22"/>
  <c r="T4" i="22"/>
  <c r="I7" i="22"/>
  <c r="N7" i="22"/>
  <c r="T7" i="22"/>
  <c r="S7" i="22"/>
  <c r="AG1" i="22"/>
  <c r="J4" i="22"/>
  <c r="J4" i="16"/>
  <c r="AG6" i="16"/>
  <c r="V4" i="22"/>
  <c r="AG7" i="22"/>
  <c r="N17" i="22"/>
  <c r="H21" i="22"/>
  <c r="M27" i="22"/>
  <c r="AG6" i="22"/>
  <c r="G12" i="22"/>
  <c r="V4" i="16"/>
  <c r="T5" i="16"/>
  <c r="N12" i="16"/>
  <c r="T4" i="16"/>
  <c r="AG7" i="16"/>
  <c r="H21" i="16"/>
  <c r="G12" i="16"/>
  <c r="O22" i="16"/>
  <c r="AD2" i="18"/>
  <c r="AC2" i="18"/>
  <c r="AG4" i="22" l="1"/>
  <c r="I22" i="16"/>
  <c r="J21" i="22"/>
  <c r="J24" i="22" s="1"/>
  <c r="Z12" i="22"/>
  <c r="AG4" i="16"/>
  <c r="K23" i="16"/>
  <c r="J21" i="16"/>
  <c r="J24" i="16" s="1"/>
  <c r="Z12" i="16"/>
  <c r="M29" i="16"/>
  <c r="O21" i="16"/>
  <c r="P24" i="16"/>
  <c r="N20" i="16"/>
  <c r="N9" i="22"/>
  <c r="AD9" i="22"/>
  <c r="G9" i="22"/>
  <c r="S9" i="22"/>
  <c r="AD9" i="16"/>
  <c r="G9" i="16"/>
  <c r="N17" i="16"/>
  <c r="S9" i="16"/>
  <c r="N9" i="16"/>
  <c r="I22" i="22"/>
  <c r="AD4" i="22"/>
  <c r="X4" i="22"/>
  <c r="R4" i="22" s="1"/>
  <c r="AB4" i="22"/>
  <c r="AD4" i="16"/>
  <c r="AB4" i="16"/>
  <c r="AE25" i="22"/>
  <c r="W25" i="22"/>
  <c r="O25" i="22"/>
  <c r="S5" i="22"/>
  <c r="Y25" i="22"/>
  <c r="Q25" i="22"/>
  <c r="I25" i="22"/>
  <c r="J13" i="22"/>
  <c r="AA25" i="22"/>
  <c r="S25" i="22"/>
  <c r="K25" i="22"/>
  <c r="AC25" i="22"/>
  <c r="U25" i="22"/>
  <c r="M25" i="22"/>
  <c r="V13" i="22"/>
  <c r="W14" i="22" s="1"/>
  <c r="W17" i="22"/>
  <c r="AB12" i="22"/>
  <c r="P12" i="22"/>
  <c r="S12" i="22" s="1"/>
  <c r="Q9" i="22"/>
  <c r="P24" i="22"/>
  <c r="M24" i="22"/>
  <c r="O22" i="22"/>
  <c r="O26" i="22" s="1"/>
  <c r="N20" i="22"/>
  <c r="M29" i="22"/>
  <c r="O21" i="22"/>
  <c r="Q27" i="22"/>
  <c r="Y11" i="22"/>
  <c r="G11" i="22"/>
  <c r="M11" i="22"/>
  <c r="X1" i="22"/>
  <c r="S11" i="22"/>
  <c r="AD1" i="22"/>
  <c r="AB12" i="16"/>
  <c r="P12" i="16"/>
  <c r="S12" i="16" s="1"/>
  <c r="Q9" i="16"/>
  <c r="Y11" i="16"/>
  <c r="G11" i="16"/>
  <c r="M11" i="16"/>
  <c r="S11" i="16"/>
  <c r="X4" i="16"/>
  <c r="R4" i="16" s="1"/>
  <c r="W17" i="16"/>
  <c r="U27" i="16"/>
  <c r="T24" i="16"/>
  <c r="S21" i="16"/>
  <c r="Q24" i="16"/>
  <c r="S22" i="16"/>
  <c r="R20" i="16"/>
  <c r="Q29" i="16"/>
  <c r="AE25" i="16"/>
  <c r="W25" i="16"/>
  <c r="O25" i="16"/>
  <c r="O26" i="16" s="1"/>
  <c r="Q26" i="16" s="1"/>
  <c r="Y25" i="16"/>
  <c r="Q25" i="16"/>
  <c r="I25" i="16"/>
  <c r="I26" i="16" s="1"/>
  <c r="J13" i="16"/>
  <c r="AA25" i="16"/>
  <c r="S25" i="16"/>
  <c r="K25" i="16"/>
  <c r="AC25" i="16"/>
  <c r="U25" i="16"/>
  <c r="M25" i="16"/>
  <c r="V13" i="16"/>
  <c r="W14" i="16" s="1"/>
  <c r="R6" i="16"/>
  <c r="H4" i="26"/>
  <c r="I25" i="26"/>
  <c r="K19" i="26" s="1"/>
  <c r="K22" i="26" s="1"/>
  <c r="AA7" i="18"/>
  <c r="N3" i="18"/>
  <c r="J12" i="26"/>
  <c r="V12" i="26" s="1"/>
  <c r="W10" i="26" s="1"/>
  <c r="Z10" i="26" s="1"/>
  <c r="M4" i="26"/>
  <c r="C14" i="18"/>
  <c r="C15" i="18"/>
  <c r="C16" i="18"/>
  <c r="C17" i="18"/>
  <c r="C18" i="18"/>
  <c r="C19" i="18"/>
  <c r="C20" i="18"/>
  <c r="C21" i="18"/>
  <c r="C22" i="18"/>
  <c r="C23" i="18"/>
  <c r="C24" i="18"/>
  <c r="C25" i="18"/>
  <c r="C26" i="18"/>
  <c r="C27" i="18"/>
  <c r="C28" i="18"/>
  <c r="C29" i="18"/>
  <c r="C30" i="18"/>
  <c r="C31" i="18"/>
  <c r="C32" i="18"/>
  <c r="C33" i="18"/>
  <c r="C34" i="18"/>
  <c r="C35" i="18"/>
  <c r="C36" i="18"/>
  <c r="C37" i="18"/>
  <c r="C38" i="18"/>
  <c r="C13" i="18"/>
  <c r="I26" i="22" l="1"/>
  <c r="AI4" i="26"/>
  <c r="AJ4" i="26" s="1"/>
  <c r="AH4" i="26"/>
  <c r="AF4" i="26" s="1"/>
  <c r="K26" i="16"/>
  <c r="M26" i="16" s="1"/>
  <c r="M28" i="16" s="1"/>
  <c r="AE3" i="18"/>
  <c r="AF3" i="18" s="1"/>
  <c r="AD3" i="18"/>
  <c r="AB3" i="18" s="1"/>
  <c r="O24" i="16"/>
  <c r="N21" i="16"/>
  <c r="N24" i="16" s="1"/>
  <c r="O3" i="18"/>
  <c r="AG1" i="26"/>
  <c r="AG6" i="26"/>
  <c r="AG7" i="26"/>
  <c r="Z4" i="22"/>
  <c r="K26" i="22"/>
  <c r="Q26" i="22"/>
  <c r="U27" i="22"/>
  <c r="T24" i="22"/>
  <c r="S21" i="22"/>
  <c r="Q24" i="22"/>
  <c r="S22" i="22"/>
  <c r="S26" i="22" s="1"/>
  <c r="R20" i="22"/>
  <c r="Q29" i="22"/>
  <c r="P14" i="22"/>
  <c r="I14" i="22"/>
  <c r="AB14" i="22"/>
  <c r="U14" i="22"/>
  <c r="W15" i="22" s="1"/>
  <c r="N21" i="22"/>
  <c r="N24" i="22" s="1"/>
  <c r="O24" i="22"/>
  <c r="AB13" i="22"/>
  <c r="K14" i="22"/>
  <c r="P13" i="22"/>
  <c r="S26" i="16"/>
  <c r="U26" i="16" s="1"/>
  <c r="U29" i="16"/>
  <c r="X24" i="16"/>
  <c r="Y27" i="16"/>
  <c r="U24" i="16"/>
  <c r="W21" i="16"/>
  <c r="W22" i="16"/>
  <c r="V20" i="16"/>
  <c r="S24" i="16"/>
  <c r="R21" i="16"/>
  <c r="R24" i="16" s="1"/>
  <c r="AB13" i="16"/>
  <c r="K14" i="16"/>
  <c r="P13" i="16"/>
  <c r="P14" i="16"/>
  <c r="I14" i="16"/>
  <c r="Z4" i="16"/>
  <c r="AB14" i="16"/>
  <c r="U14" i="16"/>
  <c r="Q3" i="18"/>
  <c r="R3" i="18" s="1"/>
  <c r="T4" i="26"/>
  <c r="M23" i="26" s="1"/>
  <c r="O23" i="26" s="1"/>
  <c r="K20" i="26"/>
  <c r="H19" i="26"/>
  <c r="I22" i="26"/>
  <c r="I27" i="26"/>
  <c r="M25" i="26"/>
  <c r="O20" i="26" s="1"/>
  <c r="J18" i="26"/>
  <c r="L22" i="26"/>
  <c r="J19" i="26"/>
  <c r="J22" i="26" s="1"/>
  <c r="V4" i="26"/>
  <c r="J4" i="26"/>
  <c r="Z12" i="26"/>
  <c r="N10" i="26"/>
  <c r="N12" i="26" s="1"/>
  <c r="T5" i="26"/>
  <c r="G12" i="26"/>
  <c r="I28" i="22" l="1"/>
  <c r="S3" i="18"/>
  <c r="AG4" i="26"/>
  <c r="I28" i="16"/>
  <c r="Y3" i="18"/>
  <c r="X3" i="18"/>
  <c r="AC3" i="18"/>
  <c r="K15" i="22"/>
  <c r="P3" i="18"/>
  <c r="T3" i="18"/>
  <c r="U3" i="18"/>
  <c r="M26" i="22"/>
  <c r="M28" i="22" s="1"/>
  <c r="AB4" i="26"/>
  <c r="AB1" i="26"/>
  <c r="AD4" i="26"/>
  <c r="AE1" i="26"/>
  <c r="X4" i="26"/>
  <c r="R4" i="26" s="1"/>
  <c r="Y14" i="22"/>
  <c r="U26" i="22"/>
  <c r="U29" i="22"/>
  <c r="X24" i="22"/>
  <c r="Y27" i="22"/>
  <c r="U24" i="22"/>
  <c r="W21" i="22"/>
  <c r="W22" i="22"/>
  <c r="W26" i="22" s="1"/>
  <c r="V20" i="22"/>
  <c r="Q28" i="22"/>
  <c r="M14" i="22"/>
  <c r="S24" i="22"/>
  <c r="R21" i="22"/>
  <c r="R24" i="22" s="1"/>
  <c r="V21" i="16"/>
  <c r="V24" i="16" s="1"/>
  <c r="W24" i="16"/>
  <c r="W26" i="16"/>
  <c r="Y26" i="16" s="1"/>
  <c r="Q28" i="16"/>
  <c r="K15" i="16"/>
  <c r="M14" i="16"/>
  <c r="AB24" i="16"/>
  <c r="AA22" i="16"/>
  <c r="AA21" i="16"/>
  <c r="Z20" i="16"/>
  <c r="Y29" i="16"/>
  <c r="Y24" i="16"/>
  <c r="AC27" i="16"/>
  <c r="Y14" i="16"/>
  <c r="W15" i="16"/>
  <c r="Y23" i="26"/>
  <c r="AA23" i="26" s="1"/>
  <c r="Q23" i="26"/>
  <c r="S23" i="26" s="1"/>
  <c r="J13" i="26"/>
  <c r="AC23" i="26"/>
  <c r="AE23" i="26" s="1"/>
  <c r="U23" i="26"/>
  <c r="W23" i="26" s="1"/>
  <c r="I23" i="26"/>
  <c r="K23" i="26" s="1"/>
  <c r="M24" i="26"/>
  <c r="M22" i="26"/>
  <c r="Q25" i="26"/>
  <c r="R18" i="26" s="1"/>
  <c r="M27" i="26"/>
  <c r="N18" i="26"/>
  <c r="P22" i="26"/>
  <c r="O19" i="26"/>
  <c r="R14" i="26"/>
  <c r="AB13" i="26"/>
  <c r="AD14" i="26" s="1"/>
  <c r="P13" i="26"/>
  <c r="R12" i="26"/>
  <c r="S12" i="26" s="1"/>
  <c r="AB12" i="26"/>
  <c r="S11" i="26"/>
  <c r="Y11" i="26"/>
  <c r="G11" i="26"/>
  <c r="M11" i="26"/>
  <c r="W3" i="18" l="1"/>
  <c r="Z3" i="18" s="1"/>
  <c r="U25" i="26"/>
  <c r="W20" i="26" s="1"/>
  <c r="S19" i="26"/>
  <c r="R19" i="26" s="1"/>
  <c r="R22" i="26" s="1"/>
  <c r="Z4" i="26"/>
  <c r="I24" i="26"/>
  <c r="Q24" i="26"/>
  <c r="O24" i="26" s="1"/>
  <c r="S20" i="26"/>
  <c r="R14" i="22"/>
  <c r="P15" i="22"/>
  <c r="V21" i="22"/>
  <c r="V24" i="22" s="1"/>
  <c r="W24" i="22"/>
  <c r="U28" i="22"/>
  <c r="Y26" i="22"/>
  <c r="T16" i="22"/>
  <c r="AD14" i="22"/>
  <c r="AB15" i="22" s="1"/>
  <c r="AB24" i="22"/>
  <c r="AA22" i="22"/>
  <c r="AA21" i="22"/>
  <c r="Z20" i="22"/>
  <c r="Y29" i="22"/>
  <c r="Y24" i="22"/>
  <c r="AC27" i="22"/>
  <c r="AA24" i="16"/>
  <c r="Z21" i="16"/>
  <c r="Z24" i="16" s="1"/>
  <c r="U28" i="16"/>
  <c r="AE26" i="16"/>
  <c r="AE22" i="16"/>
  <c r="AF24" i="16"/>
  <c r="AC24" i="16"/>
  <c r="AD20" i="16"/>
  <c r="AC29" i="16"/>
  <c r="AE21" i="16"/>
  <c r="R14" i="16"/>
  <c r="P15" i="16"/>
  <c r="T16" i="16"/>
  <c r="AD14" i="16"/>
  <c r="AB15" i="16" s="1"/>
  <c r="Q22" i="26"/>
  <c r="T22" i="26"/>
  <c r="Q27" i="26"/>
  <c r="O22" i="26"/>
  <c r="N19" i="26"/>
  <c r="N22" i="26" s="1"/>
  <c r="W19" i="26"/>
  <c r="U22" i="26"/>
  <c r="Y25" i="26"/>
  <c r="AA20" i="26" s="1"/>
  <c r="V13" i="26"/>
  <c r="J14" i="26"/>
  <c r="P14" i="26"/>
  <c r="P15" i="26" s="1"/>
  <c r="AB14" i="26"/>
  <c r="AB15" i="26" s="1"/>
  <c r="U14" i="26"/>
  <c r="V3" i="18"/>
  <c r="S22" i="26" l="1"/>
  <c r="X22" i="26"/>
  <c r="U27" i="26"/>
  <c r="V18" i="26"/>
  <c r="Y24" i="26"/>
  <c r="W24" i="26" s="1"/>
  <c r="U24" i="26"/>
  <c r="S24" i="26" s="1"/>
  <c r="Q26" i="26" s="1"/>
  <c r="AE26" i="22"/>
  <c r="AE22" i="22"/>
  <c r="AA26" i="22"/>
  <c r="AA24" i="22"/>
  <c r="Z21" i="22"/>
  <c r="Z24" i="22" s="1"/>
  <c r="AF24" i="22"/>
  <c r="AC24" i="22"/>
  <c r="AD20" i="22"/>
  <c r="AC29" i="22"/>
  <c r="AE21" i="22"/>
  <c r="V16" i="22"/>
  <c r="R16" i="22"/>
  <c r="AA26" i="16"/>
  <c r="Y28" i="16" s="1"/>
  <c r="AD21" i="16"/>
  <c r="AD24" i="16" s="1"/>
  <c r="AE24" i="16"/>
  <c r="V16" i="16"/>
  <c r="R16" i="16"/>
  <c r="M26" i="26"/>
  <c r="K24" i="26"/>
  <c r="I26" i="26" s="1"/>
  <c r="AA19" i="26"/>
  <c r="AA22" i="26" s="1"/>
  <c r="AC25" i="26"/>
  <c r="AD18" i="26" s="1"/>
  <c r="V19" i="26"/>
  <c r="V22" i="26" s="1"/>
  <c r="W22" i="26"/>
  <c r="Y27" i="26"/>
  <c r="Z18" i="26"/>
  <c r="Y22" i="26"/>
  <c r="AB22" i="26"/>
  <c r="U15" i="26"/>
  <c r="X15" i="26" s="1"/>
  <c r="L14" i="26"/>
  <c r="J15" i="26" s="1"/>
  <c r="AD21" i="22" l="1"/>
  <c r="AD24" i="22" s="1"/>
  <c r="AE24" i="22"/>
  <c r="Y28" i="22"/>
  <c r="AC26" i="16"/>
  <c r="AC28" i="16" s="1"/>
  <c r="Z19" i="26"/>
  <c r="Z22" i="26" s="1"/>
  <c r="AC27" i="26"/>
  <c r="AE24" i="26" s="1"/>
  <c r="AF22" i="26"/>
  <c r="AE19" i="26"/>
  <c r="AC22" i="26"/>
  <c r="U26" i="26"/>
  <c r="W14" i="26"/>
  <c r="AC24" i="26" l="1"/>
  <c r="AA24" i="26" s="1"/>
  <c r="Y26" i="26" s="1"/>
  <c r="AC26" i="22"/>
  <c r="AC28" i="22" s="1"/>
  <c r="AD19" i="26"/>
  <c r="AD22" i="26" s="1"/>
  <c r="AE22" i="26"/>
  <c r="AC26" i="2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李金國0932342621</author>
  </authors>
  <commentList>
    <comment ref="T3" authorId="0" shapeId="0" xr:uid="{00000000-0006-0000-0400-000001000000}">
      <text>
        <r>
          <rPr>
            <b/>
            <sz val="9"/>
            <color indexed="81"/>
            <rFont val="細明體"/>
            <family val="3"/>
            <charset val="136"/>
          </rPr>
          <t>李金國</t>
        </r>
        <r>
          <rPr>
            <b/>
            <sz val="9"/>
            <color indexed="81"/>
            <rFont val="Tahoma"/>
            <family val="2"/>
          </rPr>
          <t>0932342621:</t>
        </r>
        <r>
          <rPr>
            <sz val="9"/>
            <color indexed="81"/>
            <rFont val="Tahoma"/>
            <family val="2"/>
          </rPr>
          <t xml:space="preserve">
</t>
        </r>
        <r>
          <rPr>
            <b/>
            <sz val="12"/>
            <color indexed="81"/>
            <rFont val="微軟正黑體"/>
            <family val="2"/>
            <charset val="136"/>
          </rPr>
          <t>到職日至12/31日的比例</t>
        </r>
      </text>
    </comment>
    <comment ref="AG3" authorId="0" shapeId="0" xr:uid="{00000000-0006-0000-0400-000002000000}">
      <text>
        <r>
          <rPr>
            <b/>
            <sz val="9"/>
            <color indexed="81"/>
            <rFont val="細明體"/>
            <family val="3"/>
            <charset val="136"/>
          </rPr>
          <t>李金國</t>
        </r>
        <r>
          <rPr>
            <b/>
            <sz val="9"/>
            <color indexed="81"/>
            <rFont val="Tahoma"/>
            <family val="2"/>
          </rPr>
          <t>0932342621:</t>
        </r>
        <r>
          <rPr>
            <sz val="9"/>
            <color indexed="81"/>
            <rFont val="Tahoma"/>
            <family val="2"/>
          </rPr>
          <t xml:space="preserve">
</t>
        </r>
        <r>
          <rPr>
            <sz val="9"/>
            <color indexed="81"/>
            <rFont val="細明體"/>
            <family val="3"/>
            <charset val="136"/>
          </rPr>
          <t>如到職日在7/1以後
1/1前=0</t>
        </r>
      </text>
    </comment>
    <comment ref="X4" authorId="0" shapeId="0" xr:uid="{00000000-0006-0000-0400-000003000000}">
      <text>
        <r>
          <rPr>
            <b/>
            <sz val="12"/>
            <color indexed="81"/>
            <rFont val="微軟正黑體"/>
            <family val="2"/>
            <charset val="136"/>
          </rPr>
          <t>李金國0932342621:
以四捨五入 
到小數第二位</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李金國0932342621</author>
  </authors>
  <commentList>
    <comment ref="AG3" authorId="0" shapeId="0" xr:uid="{00000000-0006-0000-0500-000001000000}">
      <text>
        <r>
          <rPr>
            <b/>
            <sz val="9"/>
            <color indexed="81"/>
            <rFont val="細明體"/>
            <family val="3"/>
            <charset val="136"/>
          </rPr>
          <t>李金國</t>
        </r>
        <r>
          <rPr>
            <b/>
            <sz val="9"/>
            <color indexed="81"/>
            <rFont val="Tahoma"/>
            <family val="2"/>
          </rPr>
          <t>0932342621:</t>
        </r>
        <r>
          <rPr>
            <sz val="9"/>
            <color indexed="81"/>
            <rFont val="Tahoma"/>
            <family val="2"/>
          </rPr>
          <t xml:space="preserve">
</t>
        </r>
        <r>
          <rPr>
            <sz val="9"/>
            <color indexed="81"/>
            <rFont val="細明體"/>
            <family val="3"/>
            <charset val="136"/>
          </rPr>
          <t>如到職日在7/1以後
1/1前=0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李金國0932342621</author>
  </authors>
  <commentList>
    <comment ref="T3" authorId="0" shapeId="0" xr:uid="{00000000-0006-0000-0600-000001000000}">
      <text>
        <r>
          <rPr>
            <b/>
            <sz val="9"/>
            <color indexed="81"/>
            <rFont val="細明體"/>
            <family val="3"/>
            <charset val="136"/>
          </rPr>
          <t>李金國</t>
        </r>
        <r>
          <rPr>
            <b/>
            <sz val="9"/>
            <color indexed="81"/>
            <rFont val="Tahoma"/>
            <family val="2"/>
          </rPr>
          <t>0932342621:</t>
        </r>
        <r>
          <rPr>
            <sz val="9"/>
            <color indexed="81"/>
            <rFont val="Tahoma"/>
            <family val="2"/>
          </rPr>
          <t xml:space="preserve">
</t>
        </r>
        <r>
          <rPr>
            <b/>
            <sz val="12"/>
            <color indexed="81"/>
            <rFont val="微軟正黑體"/>
            <family val="2"/>
            <charset val="136"/>
          </rPr>
          <t>到職日至12/31日的比例</t>
        </r>
      </text>
    </comment>
    <comment ref="AG3" authorId="0" shapeId="0" xr:uid="{00000000-0006-0000-0600-000002000000}">
      <text>
        <r>
          <rPr>
            <b/>
            <sz val="9"/>
            <color indexed="81"/>
            <rFont val="細明體"/>
            <family val="3"/>
            <charset val="136"/>
          </rPr>
          <t>李金國</t>
        </r>
        <r>
          <rPr>
            <b/>
            <sz val="9"/>
            <color indexed="81"/>
            <rFont val="Tahoma"/>
            <family val="2"/>
          </rPr>
          <t>0932342621:</t>
        </r>
        <r>
          <rPr>
            <sz val="9"/>
            <color indexed="81"/>
            <rFont val="Tahoma"/>
            <family val="2"/>
          </rPr>
          <t xml:space="preserve">
</t>
        </r>
        <r>
          <rPr>
            <sz val="9"/>
            <color indexed="81"/>
            <rFont val="細明體"/>
            <family val="3"/>
            <charset val="136"/>
          </rPr>
          <t>如到職日在7/1以後
1/1前=0</t>
        </r>
      </text>
    </comment>
    <comment ref="X4" authorId="0" shapeId="0" xr:uid="{00000000-0006-0000-0600-000003000000}">
      <text>
        <r>
          <rPr>
            <b/>
            <sz val="12"/>
            <color indexed="81"/>
            <rFont val="微軟正黑體"/>
            <family val="2"/>
            <charset val="136"/>
          </rPr>
          <t>李金國0932342621:
以四捨五入 
到小數第二位</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李金國0932342621</author>
  </authors>
  <commentList>
    <comment ref="AC2" authorId="0" shapeId="0" xr:uid="{00000000-0006-0000-0800-000001000000}">
      <text>
        <r>
          <rPr>
            <b/>
            <sz val="9"/>
            <color indexed="81"/>
            <rFont val="細明體"/>
            <family val="3"/>
            <charset val="136"/>
          </rPr>
          <t>李金國</t>
        </r>
        <r>
          <rPr>
            <b/>
            <sz val="9"/>
            <color indexed="81"/>
            <rFont val="Tahoma"/>
            <family val="2"/>
          </rPr>
          <t>0932342621:</t>
        </r>
        <r>
          <rPr>
            <sz val="9"/>
            <color indexed="81"/>
            <rFont val="Tahoma"/>
            <family val="2"/>
          </rPr>
          <t xml:space="preserve">
</t>
        </r>
        <r>
          <rPr>
            <sz val="9"/>
            <color indexed="81"/>
            <rFont val="細明體"/>
            <family val="3"/>
            <charset val="136"/>
          </rPr>
          <t>如到職日在7/1以後
1/1前=0</t>
        </r>
      </text>
    </comment>
    <comment ref="X7" authorId="0" shapeId="0" xr:uid="{00000000-0006-0000-0800-000002000000}">
      <text>
        <r>
          <rPr>
            <b/>
            <sz val="12"/>
            <color indexed="81"/>
            <rFont val="新細明體"/>
            <family val="1"/>
            <charset val="136"/>
          </rPr>
          <t>李金國0932342621:
(結束日期是復職前一日)</t>
        </r>
      </text>
    </comment>
    <comment ref="N10" authorId="0" shapeId="0" xr:uid="{00000000-0006-0000-0800-000003000000}">
      <text>
        <r>
          <rPr>
            <b/>
            <sz val="9"/>
            <color indexed="81"/>
            <rFont val="細明體"/>
            <family val="3"/>
            <charset val="136"/>
          </rPr>
          <t>李金國</t>
        </r>
        <r>
          <rPr>
            <b/>
            <sz val="9"/>
            <color indexed="81"/>
            <rFont val="Tahoma"/>
            <family val="2"/>
          </rPr>
          <t>0932342621:</t>
        </r>
        <r>
          <rPr>
            <sz val="9"/>
            <color indexed="81"/>
            <rFont val="Tahoma"/>
            <family val="2"/>
          </rPr>
          <t xml:space="preserve">
</t>
        </r>
        <r>
          <rPr>
            <sz val="9"/>
            <color indexed="81"/>
            <rFont val="細明體"/>
            <family val="3"/>
            <charset val="136"/>
          </rPr>
          <t xml:space="preserve">考慮
留職停薪期間不計年資
</t>
        </r>
      </text>
    </comment>
    <comment ref="V10" authorId="0" shapeId="0" xr:uid="{00000000-0006-0000-0800-000004000000}">
      <text>
        <r>
          <rPr>
            <b/>
            <sz val="9"/>
            <color indexed="81"/>
            <rFont val="細明體"/>
            <family val="3"/>
            <charset val="136"/>
          </rPr>
          <t>李金國</t>
        </r>
        <r>
          <rPr>
            <b/>
            <sz val="9"/>
            <color indexed="81"/>
            <rFont val="Tahoma"/>
            <family val="2"/>
          </rPr>
          <t>0932342621:</t>
        </r>
        <r>
          <rPr>
            <sz val="9"/>
            <color indexed="81"/>
            <rFont val="Tahoma"/>
            <family val="2"/>
          </rPr>
          <t xml:space="preserve">
</t>
        </r>
        <r>
          <rPr>
            <b/>
            <sz val="12"/>
            <color indexed="10"/>
            <rFont val="微軟正黑體"/>
            <family val="2"/>
            <charset val="136"/>
          </rPr>
          <t>包含遞延 或 已結清天數 D</t>
        </r>
      </text>
    </comment>
    <comment ref="X10" authorId="0" shapeId="0" xr:uid="{00000000-0006-0000-0800-000005000000}">
      <text>
        <r>
          <rPr>
            <b/>
            <sz val="9"/>
            <color indexed="81"/>
            <rFont val="細明體"/>
            <family val="3"/>
            <charset val="136"/>
          </rPr>
          <t>李金國</t>
        </r>
        <r>
          <rPr>
            <b/>
            <sz val="9"/>
            <color indexed="81"/>
            <rFont val="Tahoma"/>
            <family val="2"/>
          </rPr>
          <t>0932342621:</t>
        </r>
        <r>
          <rPr>
            <sz val="9"/>
            <color indexed="81"/>
            <rFont val="Tahoma"/>
            <family val="2"/>
          </rPr>
          <t xml:space="preserve">
</t>
        </r>
        <r>
          <rPr>
            <sz val="9"/>
            <color indexed="81"/>
            <rFont val="細明體"/>
            <family val="3"/>
            <charset val="136"/>
          </rPr>
          <t>四捨五入到小數第二位</t>
        </r>
      </text>
    </comment>
    <comment ref="Y10" authorId="0" shapeId="0" xr:uid="{00000000-0006-0000-0800-000006000000}">
      <text>
        <r>
          <rPr>
            <b/>
            <sz val="9"/>
            <color indexed="81"/>
            <rFont val="細明體"/>
            <family val="3"/>
            <charset val="136"/>
          </rPr>
          <t>李金國</t>
        </r>
        <r>
          <rPr>
            <b/>
            <sz val="9"/>
            <color indexed="81"/>
            <rFont val="Tahoma"/>
            <family val="2"/>
          </rPr>
          <t>0932342621:</t>
        </r>
        <r>
          <rPr>
            <sz val="9"/>
            <color indexed="81"/>
            <rFont val="Tahoma"/>
            <family val="2"/>
          </rPr>
          <t xml:space="preserve">
</t>
        </r>
        <r>
          <rPr>
            <sz val="9"/>
            <color indexed="81"/>
            <rFont val="細明體"/>
            <family val="3"/>
            <charset val="136"/>
          </rPr>
          <t>四捨五入到小數第二位</t>
        </r>
      </text>
    </comment>
    <comment ref="Z10" authorId="0" shapeId="0" xr:uid="{00000000-0006-0000-0800-000007000000}">
      <text>
        <r>
          <rPr>
            <b/>
            <sz val="9"/>
            <color indexed="81"/>
            <rFont val="細明體"/>
            <family val="3"/>
            <charset val="136"/>
          </rPr>
          <t>李金國</t>
        </r>
        <r>
          <rPr>
            <b/>
            <sz val="9"/>
            <color indexed="81"/>
            <rFont val="Tahoma"/>
            <family val="2"/>
          </rPr>
          <t>0932342621:</t>
        </r>
        <r>
          <rPr>
            <sz val="9"/>
            <color indexed="81"/>
            <rFont val="Tahoma"/>
            <family val="2"/>
          </rPr>
          <t xml:space="preserve">
</t>
        </r>
        <r>
          <rPr>
            <b/>
            <sz val="12"/>
            <color indexed="10"/>
            <rFont val="微軟正黑體"/>
            <family val="2"/>
            <charset val="136"/>
          </rPr>
          <t>包含遞延 或 已結清天數 D</t>
        </r>
      </text>
    </comment>
    <comment ref="AA10" authorId="0" shapeId="0" xr:uid="{00000000-0006-0000-0800-000008000000}">
      <text>
        <r>
          <rPr>
            <b/>
            <sz val="9"/>
            <color indexed="81"/>
            <rFont val="細明體"/>
            <family val="3"/>
            <charset val="136"/>
          </rPr>
          <t>李金國</t>
        </r>
        <r>
          <rPr>
            <b/>
            <sz val="9"/>
            <color indexed="81"/>
            <rFont val="Tahoma"/>
            <family val="2"/>
          </rPr>
          <t xml:space="preserve">0932342621
</t>
        </r>
        <r>
          <rPr>
            <b/>
            <sz val="12"/>
            <color indexed="10"/>
            <rFont val="微軟正黑體"/>
            <family val="2"/>
            <charset val="136"/>
          </rPr>
          <t>結清：今年度已結清天數輸入負值
            (或上一年度已超休)
遞延：上一年度遞延天數輸入正值</t>
        </r>
        <r>
          <rPr>
            <b/>
            <sz val="9"/>
            <color indexed="81"/>
            <rFont val="細明體"/>
            <family val="3"/>
            <charset val="136"/>
          </rPr>
          <t xml:space="preserve">
</t>
        </r>
      </text>
    </comment>
    <comment ref="AE10" authorId="0" shapeId="0" xr:uid="{00000000-0006-0000-0800-000009000000}">
      <text>
        <r>
          <rPr>
            <b/>
            <sz val="9"/>
            <color indexed="81"/>
            <rFont val="細明體"/>
            <family val="3"/>
            <charset val="136"/>
          </rPr>
          <t>李金國</t>
        </r>
        <r>
          <rPr>
            <b/>
            <sz val="9"/>
            <color indexed="81"/>
            <rFont val="Tahoma"/>
            <family val="2"/>
          </rPr>
          <t>0932342621:</t>
        </r>
        <r>
          <rPr>
            <sz val="9"/>
            <color indexed="81"/>
            <rFont val="Tahoma"/>
            <family val="2"/>
          </rPr>
          <t xml:space="preserve">
</t>
        </r>
        <r>
          <rPr>
            <sz val="12"/>
            <color indexed="81"/>
            <rFont val="細明體"/>
            <family val="3"/>
            <charset val="136"/>
          </rPr>
          <t>到職日至12/31 
滿半年的特休</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李金國0932342621</author>
  </authors>
  <commentList>
    <comment ref="K5" authorId="0" shapeId="0" xr:uid="{8BD99D1A-1689-4889-99BD-3BE60148DBC0}">
      <text>
        <r>
          <rPr>
            <b/>
            <sz val="9"/>
            <color indexed="81"/>
            <rFont val="細明體"/>
            <family val="3"/>
            <charset val="136"/>
          </rPr>
          <t>李金國</t>
        </r>
        <r>
          <rPr>
            <b/>
            <sz val="9"/>
            <color indexed="81"/>
            <rFont val="Tahoma"/>
            <family val="2"/>
          </rPr>
          <t>0932342621:</t>
        </r>
        <r>
          <rPr>
            <sz val="9"/>
            <color indexed="81"/>
            <rFont val="Tahoma"/>
            <family val="2"/>
          </rPr>
          <t xml:space="preserve">
</t>
        </r>
        <r>
          <rPr>
            <sz val="9"/>
            <color indexed="81"/>
            <rFont val="細明體"/>
            <family val="3"/>
            <charset val="136"/>
          </rPr>
          <t xml:space="preserve">考慮
留職停薪期間不計年資
</t>
        </r>
      </text>
    </comment>
    <comment ref="S5" authorId="0" shapeId="0" xr:uid="{A6370775-0995-4BF1-BFB8-11B766A3FAAE}">
      <text>
        <r>
          <rPr>
            <b/>
            <sz val="9"/>
            <color indexed="81"/>
            <rFont val="細明體"/>
            <family val="3"/>
            <charset val="136"/>
          </rPr>
          <t>李金國</t>
        </r>
        <r>
          <rPr>
            <b/>
            <sz val="9"/>
            <color indexed="81"/>
            <rFont val="Tahoma"/>
            <family val="2"/>
          </rPr>
          <t>0932342621:</t>
        </r>
        <r>
          <rPr>
            <sz val="9"/>
            <color indexed="81"/>
            <rFont val="Tahoma"/>
            <family val="2"/>
          </rPr>
          <t xml:space="preserve">
</t>
        </r>
        <r>
          <rPr>
            <b/>
            <sz val="12"/>
            <color indexed="10"/>
            <rFont val="微軟正黑體"/>
            <family val="2"/>
            <charset val="136"/>
          </rPr>
          <t>包含遞延 或 已結清天數 D</t>
        </r>
      </text>
    </comment>
    <comment ref="U5" authorId="0" shapeId="0" xr:uid="{E99EA2C0-F6FD-4F82-BB1F-AEF8E02B10E5}">
      <text>
        <r>
          <rPr>
            <b/>
            <sz val="9"/>
            <color indexed="81"/>
            <rFont val="細明體"/>
            <family val="3"/>
            <charset val="136"/>
          </rPr>
          <t>李金國</t>
        </r>
        <r>
          <rPr>
            <b/>
            <sz val="9"/>
            <color indexed="81"/>
            <rFont val="Tahoma"/>
            <family val="2"/>
          </rPr>
          <t>0932342621:</t>
        </r>
        <r>
          <rPr>
            <sz val="9"/>
            <color indexed="81"/>
            <rFont val="Tahoma"/>
            <family val="2"/>
          </rPr>
          <t xml:space="preserve">
</t>
        </r>
        <r>
          <rPr>
            <sz val="9"/>
            <color indexed="81"/>
            <rFont val="細明體"/>
            <family val="3"/>
            <charset val="136"/>
          </rPr>
          <t>四捨五入到小數第二位</t>
        </r>
      </text>
    </comment>
    <comment ref="V5" authorId="0" shapeId="0" xr:uid="{06C57C6D-11AF-4163-B805-FD198BF9D465}">
      <text>
        <r>
          <rPr>
            <b/>
            <sz val="9"/>
            <color indexed="81"/>
            <rFont val="細明體"/>
            <family val="3"/>
            <charset val="136"/>
          </rPr>
          <t>李金國</t>
        </r>
        <r>
          <rPr>
            <b/>
            <sz val="9"/>
            <color indexed="81"/>
            <rFont val="Tahoma"/>
            <family val="2"/>
          </rPr>
          <t>0932342621:</t>
        </r>
        <r>
          <rPr>
            <sz val="9"/>
            <color indexed="81"/>
            <rFont val="Tahoma"/>
            <family val="2"/>
          </rPr>
          <t xml:space="preserve">
</t>
        </r>
        <r>
          <rPr>
            <sz val="9"/>
            <color indexed="81"/>
            <rFont val="細明體"/>
            <family val="3"/>
            <charset val="136"/>
          </rPr>
          <t>四捨五入到小數第二位</t>
        </r>
      </text>
    </comment>
    <comment ref="W5" authorId="0" shapeId="0" xr:uid="{31C59719-0F75-45EF-9D5D-490182CB3A78}">
      <text>
        <r>
          <rPr>
            <b/>
            <sz val="9"/>
            <color indexed="81"/>
            <rFont val="細明體"/>
            <family val="3"/>
            <charset val="136"/>
          </rPr>
          <t>李金國</t>
        </r>
        <r>
          <rPr>
            <b/>
            <sz val="9"/>
            <color indexed="81"/>
            <rFont val="Tahoma"/>
            <family val="2"/>
          </rPr>
          <t>0932342621:</t>
        </r>
        <r>
          <rPr>
            <sz val="9"/>
            <color indexed="81"/>
            <rFont val="Tahoma"/>
            <family val="2"/>
          </rPr>
          <t xml:space="preserve">
</t>
        </r>
        <r>
          <rPr>
            <b/>
            <sz val="12"/>
            <color indexed="10"/>
            <rFont val="微軟正黑體"/>
            <family val="2"/>
            <charset val="136"/>
          </rPr>
          <t>包含遞延 或 已結清天數 D</t>
        </r>
      </text>
    </comment>
    <comment ref="X5" authorId="0" shapeId="0" xr:uid="{51625ABB-3F74-4DB5-B4C5-1428780E5634}">
      <text>
        <r>
          <rPr>
            <b/>
            <sz val="9"/>
            <color indexed="81"/>
            <rFont val="細明體"/>
            <family val="3"/>
            <charset val="136"/>
          </rPr>
          <t>李金國</t>
        </r>
        <r>
          <rPr>
            <b/>
            <sz val="9"/>
            <color indexed="81"/>
            <rFont val="Tahoma"/>
            <family val="2"/>
          </rPr>
          <t xml:space="preserve">0932342621
</t>
        </r>
        <r>
          <rPr>
            <b/>
            <sz val="12"/>
            <color indexed="10"/>
            <rFont val="微軟正黑體"/>
            <family val="2"/>
            <charset val="136"/>
          </rPr>
          <t>結清：今年度已結清天數輸入負值
            (或上一年度已超休)
遞延：上一年度遞延天數輸入正值</t>
        </r>
        <r>
          <rPr>
            <b/>
            <sz val="9"/>
            <color indexed="81"/>
            <rFont val="細明體"/>
            <family val="3"/>
            <charset val="136"/>
          </rPr>
          <t xml:space="preserve">
</t>
        </r>
      </text>
    </comment>
    <comment ref="AB5" authorId="0" shapeId="0" xr:uid="{85D5C4E7-6D8D-4D89-B752-FD5BAC3C15B8}">
      <text>
        <r>
          <rPr>
            <b/>
            <sz val="9"/>
            <color indexed="81"/>
            <rFont val="細明體"/>
            <family val="3"/>
            <charset val="136"/>
          </rPr>
          <t>李金國</t>
        </r>
        <r>
          <rPr>
            <b/>
            <sz val="9"/>
            <color indexed="81"/>
            <rFont val="Tahoma"/>
            <family val="2"/>
          </rPr>
          <t>0932342621:</t>
        </r>
        <r>
          <rPr>
            <sz val="9"/>
            <color indexed="81"/>
            <rFont val="Tahoma"/>
            <family val="2"/>
          </rPr>
          <t xml:space="preserve">
</t>
        </r>
        <r>
          <rPr>
            <sz val="12"/>
            <color indexed="81"/>
            <rFont val="細明體"/>
            <family val="3"/>
            <charset val="136"/>
          </rPr>
          <t>到職日至12/31 
滿半年的特休</t>
        </r>
      </text>
    </comment>
  </commentList>
</comments>
</file>

<file path=xl/sharedStrings.xml><?xml version="1.0" encoding="utf-8"?>
<sst xmlns="http://schemas.openxmlformats.org/spreadsheetml/2006/main" count="2010" uniqueCount="1219">
  <si>
    <t>年資</t>
  </si>
  <si>
    <t>年資特休</t>
  </si>
  <si>
    <t>月</t>
    <phoneticPr fontId="1" type="noConversion"/>
  </si>
  <si>
    <t>日</t>
    <phoneticPr fontId="1" type="noConversion"/>
  </si>
  <si>
    <t>留職停薪</t>
    <phoneticPr fontId="1" type="noConversion"/>
  </si>
  <si>
    <t>年</t>
    <phoneticPr fontId="6" type="noConversion"/>
  </si>
  <si>
    <t>到職日前</t>
    <phoneticPr fontId="1" type="noConversion"/>
  </si>
  <si>
    <t>特休最大年資</t>
    <phoneticPr fontId="6" type="noConversion"/>
  </si>
  <si>
    <t>比例</t>
    <phoneticPr fontId="1" type="noConversion"/>
  </si>
  <si>
    <t>特休</t>
    <phoneticPr fontId="1" type="noConversion"/>
  </si>
  <si>
    <t>第 1 條</t>
  </si>
  <si>
    <t>第 2 條</t>
  </si>
  <si>
    <t>第 3 條</t>
  </si>
  <si>
    <t>第 4 條</t>
  </si>
  <si>
    <t>第 5 條</t>
  </si>
  <si>
    <t>第 6 條</t>
  </si>
  <si>
    <t>第 7 條</t>
  </si>
  <si>
    <t>第 8 條</t>
  </si>
  <si>
    <t>第 9 條</t>
  </si>
  <si>
    <t>第 10 條</t>
  </si>
  <si>
    <t>第 11 條</t>
  </si>
  <si>
    <t>第 12 條</t>
  </si>
  <si>
    <t>第 13 條</t>
  </si>
  <si>
    <t>第 14 條</t>
  </si>
  <si>
    <t>第 15 條</t>
  </si>
  <si>
    <t>。</t>
  </si>
  <si>
    <t>第 16 條</t>
  </si>
  <si>
    <t>第 17 條</t>
  </si>
  <si>
    <t>第 18 條</t>
  </si>
  <si>
    <t>第 19 條</t>
  </si>
  <si>
    <t>第 20 條</t>
  </si>
  <si>
    <t>第 21 條</t>
  </si>
  <si>
    <t>第 22 條</t>
  </si>
  <si>
    <t>第 23 條</t>
  </si>
  <si>
    <t>第 24 條</t>
  </si>
  <si>
    <t>第 25 條</t>
  </si>
  <si>
    <t>第 26 條</t>
  </si>
  <si>
    <t>第 27 條</t>
  </si>
  <si>
    <t>第 28 條</t>
  </si>
  <si>
    <t>第 29 條</t>
  </si>
  <si>
    <t>第 30 條</t>
  </si>
  <si>
    <t>第 31 條</t>
  </si>
  <si>
    <t>第 32 條</t>
  </si>
  <si>
    <t>第 33 條</t>
  </si>
  <si>
    <t>第 34 條</t>
  </si>
  <si>
    <t>第 35 條</t>
  </si>
  <si>
    <t>第 36 條</t>
  </si>
  <si>
    <t>第 37 條</t>
  </si>
  <si>
    <t>第 38 條</t>
  </si>
  <si>
    <t>第 39 條</t>
  </si>
  <si>
    <t>第 40 條</t>
  </si>
  <si>
    <t>第 41 條</t>
  </si>
  <si>
    <t>第 42 條</t>
  </si>
  <si>
    <t>第 43 條</t>
  </si>
  <si>
    <t>第 44 條</t>
  </si>
  <si>
    <t>第 45 條</t>
  </si>
  <si>
    <t>第 46 條</t>
  </si>
  <si>
    <t>第 47 條</t>
  </si>
  <si>
    <t>第 48 條</t>
  </si>
  <si>
    <t>第 49 條</t>
  </si>
  <si>
    <t>第 50 條</t>
  </si>
  <si>
    <t>第 51 條</t>
  </si>
  <si>
    <t>由中央主管機關定之。</t>
  </si>
  <si>
    <t>滿一年</t>
    <phoneticPr fontId="6" type="noConversion"/>
  </si>
  <si>
    <t>天</t>
  </si>
  <si>
    <t>到職周年</t>
    <phoneticPr fontId="1" type="noConversion"/>
  </si>
  <si>
    <t>試算日期</t>
  </si>
  <si>
    <t>日數</t>
    <phoneticPr fontId="1" type="noConversion"/>
  </si>
  <si>
    <t>特休</t>
  </si>
  <si>
    <t>到職</t>
    <phoneticPr fontId="1" type="noConversion"/>
  </si>
  <si>
    <t>年</t>
    <phoneticPr fontId="1" type="noConversion"/>
  </si>
  <si>
    <t>年度末</t>
    <phoneticPr fontId="1" type="noConversion"/>
  </si>
  <si>
    <t>年度初</t>
    <phoneticPr fontId="1" type="noConversion"/>
  </si>
  <si>
    <t>員工編號</t>
  </si>
  <si>
    <t>姓名</t>
  </si>
  <si>
    <t>部門</t>
  </si>
  <si>
    <t>職稱</t>
  </si>
  <si>
    <t>年度天數</t>
    <phoneticPr fontId="1" type="noConversion"/>
  </si>
  <si>
    <t>性別</t>
  </si>
  <si>
    <t>留職停薪</t>
    <phoneticPr fontId="1" type="noConversion"/>
  </si>
  <si>
    <t>公司</t>
    <phoneticPr fontId="1" type="noConversion"/>
  </si>
  <si>
    <t>曆年制試算_原始比例</t>
    <phoneticPr fontId="1" type="noConversion"/>
  </si>
  <si>
    <t>周年制</t>
    <phoneticPr fontId="1" type="noConversion"/>
  </si>
  <si>
    <t>按比例</t>
    <phoneticPr fontId="1" type="noConversion"/>
  </si>
  <si>
    <t>+</t>
    <phoneticPr fontId="1" type="noConversion"/>
  </si>
  <si>
    <t>=</t>
    <phoneticPr fontId="1" type="noConversion"/>
  </si>
  <si>
    <t>未來勞檢重點 換算後有無給足假</t>
    <phoneticPr fontId="1" type="noConversion"/>
  </si>
  <si>
    <t>勞動條件及就業平等司司長謝倩蒨表示，勞基法規定都是以任職滿多久就有多少天特休</t>
    <phoneticPr fontId="1" type="noConversion"/>
  </si>
  <si>
    <t>勞檢如何看待？</t>
    <phoneticPr fontId="1" type="noConversion"/>
  </si>
  <si>
    <t>離職時如何決算？</t>
    <phoneticPr fontId="1" type="noConversion"/>
  </si>
  <si>
    <t>例如， 7/1到職，滿2年 前後離職，如 6/30離職與7/2離職，特休結算工資天數一樣嗎?</t>
    <phoneticPr fontId="1" type="noConversion"/>
  </si>
  <si>
    <t>有零頭特休天數如何休?? 會不會變成沒休完或結清特休工資不足呢??</t>
    <phoneticPr fontId="1" type="noConversion"/>
  </si>
  <si>
    <t>到職日</t>
    <phoneticPr fontId="6" type="noConversion"/>
  </si>
  <si>
    <t>年資計算日期</t>
    <phoneticPr fontId="6" type="noConversion"/>
  </si>
  <si>
    <t>年度開始可以把大部分特休休完嗎??</t>
    <phoneticPr fontId="1" type="noConversion"/>
  </si>
  <si>
    <t>現今，沒休完要決算工資，如有零頭時數沒休完，也没給工資如何處理？</t>
    <phoneticPr fontId="1" type="noConversion"/>
  </si>
  <si>
    <r>
      <t>依勞基法第38條</t>
    </r>
    <r>
      <rPr>
        <b/>
        <sz val="28"/>
        <color rgb="FFFF0000"/>
        <rFont val="微軟正黑體"/>
        <family val="2"/>
        <charset val="136"/>
      </rPr>
      <t>給予</t>
    </r>
    <r>
      <rPr>
        <b/>
        <sz val="20"/>
        <color theme="0"/>
        <rFont val="微軟正黑體"/>
        <family val="2"/>
        <charset val="136"/>
      </rPr>
      <t>特別休假  曆年制方式</t>
    </r>
    <r>
      <rPr>
        <b/>
        <sz val="28"/>
        <color rgb="FFFF0000"/>
        <rFont val="微軟正黑體"/>
        <family val="2"/>
        <charset val="136"/>
      </rPr>
      <t>行使</t>
    </r>
    <r>
      <rPr>
        <b/>
        <sz val="20"/>
        <color theme="0"/>
        <rFont val="微軟正黑體"/>
        <family val="2"/>
        <charset val="136"/>
      </rPr>
      <t>特別休假&lt;&lt;施行細則第24條</t>
    </r>
    <phoneticPr fontId="1" type="noConversion"/>
  </si>
  <si>
    <t>到職日
(留職)</t>
    <phoneticPr fontId="6" type="noConversion"/>
  </si>
  <si>
    <t>輸入</t>
    <phoneticPr fontId="1" type="noConversion"/>
  </si>
  <si>
    <t>法定</t>
    <phoneticPr fontId="1" type="noConversion"/>
  </si>
  <si>
    <t>實際</t>
    <phoneticPr fontId="1" type="noConversion"/>
  </si>
  <si>
    <t>增加</t>
    <phoneticPr fontId="1" type="noConversion"/>
  </si>
  <si>
    <t>的天數於 [增加] 欄位</t>
    <phoneticPr fontId="1" type="noConversion"/>
  </si>
  <si>
    <t>本試算程式版權屬於李金國顧問所有，歡迎轉載使用，但轉載時請註明出處</t>
    <phoneticPr fontId="1" type="noConversion"/>
  </si>
  <si>
    <t>特休比例</t>
    <phoneticPr fontId="6" type="noConversion"/>
  </si>
  <si>
    <t>到職日後</t>
    <phoneticPr fontId="1" type="noConversion"/>
  </si>
  <si>
    <t>行使特別休假權利：</t>
    <phoneticPr fontId="1" type="noConversion"/>
  </si>
  <si>
    <t>（例如：1月1日到職勞工，申請留職停薪1年6個月，其週年制特休規範之受僱當日會變動為7月1日，一週年為當年7月1日至翌年6月30日）。</t>
  </si>
  <si>
    <t>以勞工受僱當日起算，每一週年之期間」，所謂「年度終結」，可由雙方協商「受僱當日起算之每一週年」為何</t>
    <phoneticPr fontId="1" type="noConversion"/>
  </si>
  <si>
    <t>一、</t>
  </si>
  <si>
    <t>勞工申請留職停薪時，計算特休的「受僱當日」已然變動，其行使期間的「每一週年」自得有所不同</t>
    <phoneticPr fontId="1" type="noConversion"/>
  </si>
  <si>
    <t>X</t>
    <phoneticPr fontId="1" type="noConversion"/>
  </si>
  <si>
    <t>特休</t>
    <phoneticPr fontId="1" type="noConversion"/>
  </si>
  <si>
    <t>－</t>
    <phoneticPr fontId="1" type="noConversion"/>
  </si>
  <si>
    <t>比例</t>
    <phoneticPr fontId="1" type="noConversion"/>
  </si>
  <si>
    <t>滿半年</t>
    <phoneticPr fontId="1" type="noConversion"/>
  </si>
  <si>
    <t>1/1~到職日前一日</t>
    <phoneticPr fontId="1" type="noConversion"/>
  </si>
  <si>
    <t>小數捨去取第二位</t>
    <phoneticPr fontId="1" type="noConversion"/>
  </si>
  <si>
    <t>小數捨去取第二位</t>
    <phoneticPr fontId="1" type="noConversion"/>
  </si>
  <si>
    <t>網址:</t>
    <phoneticPr fontId="1" type="noConversion"/>
  </si>
  <si>
    <t>https://www.gisin.com.tw/</t>
    <phoneticPr fontId="1" type="noConversion"/>
  </si>
  <si>
    <t>https://www.gisin.com.tw/</t>
    <phoneticPr fontId="1" type="noConversion"/>
  </si>
  <si>
    <r>
      <rPr>
        <b/>
        <sz val="14"/>
        <color rgb="FFFF0000"/>
        <rFont val="標楷體"/>
        <family val="4"/>
        <charset val="136"/>
      </rPr>
      <t>◎</t>
    </r>
    <r>
      <rPr>
        <b/>
        <sz val="14"/>
        <color rgb="FFFF0000"/>
        <rFont val="微軟正黑體"/>
        <family val="2"/>
        <charset val="136"/>
      </rPr>
      <t>上述試算程式未計算滿半年3天的部分</t>
    </r>
    <phoneticPr fontId="1" type="noConversion"/>
  </si>
  <si>
    <t>日期</t>
    <phoneticPr fontId="1" type="noConversion"/>
  </si>
  <si>
    <t>曆年制天數</t>
    <phoneticPr fontId="1" type="noConversion"/>
  </si>
  <si>
    <t>曆年制年度</t>
    <phoneticPr fontId="1" type="noConversion"/>
  </si>
  <si>
    <t>周年制天數</t>
    <phoneticPr fontId="1" type="noConversion"/>
  </si>
  <si>
    <t>周年制年度</t>
    <phoneticPr fontId="1" type="noConversion"/>
  </si>
  <si>
    <t>=</t>
    <phoneticPr fontId="1" type="noConversion"/>
  </si>
  <si>
    <r>
      <t>曆年制</t>
    </r>
    <r>
      <rPr>
        <b/>
        <sz val="12"/>
        <color rgb="FFFF0000"/>
        <rFont val="微軟正黑體"/>
        <family val="2"/>
        <charset val="136"/>
      </rPr>
      <t>比例天數</t>
    </r>
    <phoneticPr fontId="1" type="noConversion"/>
  </si>
  <si>
    <t>比例</t>
    <phoneticPr fontId="1" type="noConversion"/>
  </si>
  <si>
    <t>到職日後</t>
  </si>
  <si>
    <t>到職日前</t>
    <phoneticPr fontId="1" type="noConversion"/>
  </si>
  <si>
    <t>到職日後</t>
    <phoneticPr fontId="1" type="noConversion"/>
  </si>
  <si>
    <t xml:space="preserve">1/1至
到職日
前一日
</t>
    <phoneticPr fontId="1" type="noConversion"/>
  </si>
  <si>
    <t>&lt;&lt;輸入試算年度</t>
    <phoneticPr fontId="1" type="noConversion"/>
  </si>
  <si>
    <t>到職周年</t>
    <phoneticPr fontId="6" type="noConversion"/>
  </si>
  <si>
    <t>如優於勞基法,輸入優於法規</t>
    <phoneticPr fontId="1" type="noConversion"/>
  </si>
  <si>
    <t>輸入後再按試算鈕</t>
    <phoneticPr fontId="1" type="noConversion"/>
  </si>
  <si>
    <t>到職日
至
12/31</t>
    <phoneticPr fontId="1" type="noConversion"/>
  </si>
  <si>
    <t>滿半年(未滿一年期間)</t>
    <phoneticPr fontId="6" type="noConversion"/>
  </si>
  <si>
    <t>日數</t>
    <phoneticPr fontId="1" type="noConversion"/>
  </si>
  <si>
    <t>滿半年
A</t>
    <phoneticPr fontId="1" type="noConversion"/>
  </si>
  <si>
    <t>到職日前
B</t>
    <phoneticPr fontId="1" type="noConversion"/>
  </si>
  <si>
    <t>到職日後
C</t>
    <phoneticPr fontId="1" type="noConversion"/>
  </si>
  <si>
    <r>
      <t xml:space="preserve">年度天數
</t>
    </r>
    <r>
      <rPr>
        <b/>
        <sz val="10"/>
        <color theme="1"/>
        <rFont val="微軟正黑體"/>
        <family val="2"/>
        <charset val="136"/>
      </rPr>
      <t>A+B+C+D</t>
    </r>
    <phoneticPr fontId="1" type="noConversion"/>
  </si>
  <si>
    <t>滿半年
A</t>
    <phoneticPr fontId="1" type="noConversion"/>
  </si>
  <si>
    <r>
      <t xml:space="preserve">年度天數
</t>
    </r>
    <r>
      <rPr>
        <sz val="10"/>
        <color theme="1"/>
        <rFont val="微軟正黑體"/>
        <family val="2"/>
        <charset val="136"/>
      </rPr>
      <t>A+B+C+D</t>
    </r>
    <phoneticPr fontId="1" type="noConversion"/>
  </si>
  <si>
    <t>遞延 或
已結清
D</t>
    <phoneticPr fontId="1" type="noConversion"/>
  </si>
  <si>
    <t>留停日數試算</t>
    <phoneticPr fontId="1" type="noConversion"/>
  </si>
  <si>
    <t>開始日期</t>
    <phoneticPr fontId="1" type="noConversion"/>
  </si>
  <si>
    <t>結束日期</t>
    <phoneticPr fontId="1" type="noConversion"/>
  </si>
  <si>
    <t>留停天數</t>
    <phoneticPr fontId="1" type="noConversion"/>
  </si>
  <si>
    <t>&lt;&lt;輸入日期試算留停天數</t>
    <phoneticPr fontId="1" type="noConversion"/>
  </si>
  <si>
    <t>輸入到職日&lt;年 月 日</t>
  </si>
  <si>
    <t>輸入特休給假年度</t>
  </si>
  <si>
    <t>到職</t>
    <phoneticPr fontId="1" type="noConversion"/>
  </si>
  <si>
    <t>按比例試算(四捨五入至小數第二位)</t>
    <phoneticPr fontId="1" type="noConversion"/>
  </si>
  <si>
    <t>A+B+C</t>
    <phoneticPr fontId="6" type="noConversion"/>
  </si>
  <si>
    <t>日數</t>
    <phoneticPr fontId="1" type="noConversion"/>
  </si>
  <si>
    <t>到職日</t>
    <phoneticPr fontId="6" type="noConversion"/>
  </si>
  <si>
    <t>年資_年</t>
    <phoneticPr fontId="6" type="noConversion"/>
  </si>
  <si>
    <t>年資計算日期</t>
    <phoneticPr fontId="6" type="noConversion"/>
  </si>
  <si>
    <t>得特休_X+C</t>
    <phoneticPr fontId="6" type="noConversion"/>
  </si>
  <si>
    <t>特休比例</t>
    <phoneticPr fontId="6" type="noConversion"/>
  </si>
  <si>
    <t>到職周年</t>
    <phoneticPr fontId="6" type="noConversion"/>
  </si>
  <si>
    <t>年度特休_X</t>
    <phoneticPr fontId="6" type="noConversion"/>
  </si>
  <si>
    <t>曆年年度</t>
    <phoneticPr fontId="1" type="noConversion"/>
  </si>
  <si>
    <t>到職日前_A</t>
    <phoneticPr fontId="1" type="noConversion"/>
  </si>
  <si>
    <t>到職日後_B</t>
    <phoneticPr fontId="1" type="noConversion"/>
  </si>
  <si>
    <t>特休最大年資</t>
  </si>
  <si>
    <t>為到職日至12/31的比例</t>
    <phoneticPr fontId="1" type="noConversion"/>
  </si>
  <si>
    <t>到職日前的比例是滿周年天數減到職日後天數</t>
    <phoneticPr fontId="1" type="noConversion"/>
  </si>
  <si>
    <t>滿半年比例=</t>
    <phoneticPr fontId="6" type="noConversion"/>
  </si>
  <si>
    <r>
      <t>1/1至到職日</t>
    </r>
    <r>
      <rPr>
        <b/>
        <sz val="12"/>
        <color rgb="FFFF0000"/>
        <rFont val="微軟正黑體"/>
        <family val="2"/>
        <charset val="136"/>
      </rPr>
      <t>比例=</t>
    </r>
    <phoneticPr fontId="6" type="noConversion"/>
  </si>
  <si>
    <t>年度末</t>
    <phoneticPr fontId="1" type="noConversion"/>
  </si>
  <si>
    <t>年度初</t>
    <phoneticPr fontId="1" type="noConversion"/>
  </si>
  <si>
    <t>到職周年</t>
    <phoneticPr fontId="1" type="noConversion"/>
  </si>
  <si>
    <t>年</t>
    <phoneticPr fontId="1" type="noConversion"/>
  </si>
  <si>
    <t>比例</t>
    <phoneticPr fontId="1" type="noConversion"/>
  </si>
  <si>
    <t>特休</t>
    <phoneticPr fontId="1" type="noConversion"/>
  </si>
  <si>
    <t>x</t>
    <phoneticPr fontId="1" type="noConversion"/>
  </si>
  <si>
    <t>=</t>
    <phoneticPr fontId="1" type="noConversion"/>
  </si>
  <si>
    <t>-</t>
    <phoneticPr fontId="1" type="noConversion"/>
  </si>
  <si>
    <t>(四捨五入至整數)</t>
    <phoneticPr fontId="1" type="noConversion"/>
  </si>
  <si>
    <t>(四捨五入至整數)</t>
  </si>
  <si>
    <t>+</t>
    <phoneticPr fontId="1" type="noConversion"/>
  </si>
  <si>
    <t>天</t>
    <phoneticPr fontId="1" type="noConversion"/>
  </si>
  <si>
    <t>使其為整數</t>
    <phoneticPr fontId="1" type="noConversion"/>
  </si>
  <si>
    <t>曆年制年度特休天數</t>
    <phoneticPr fontId="1" type="noConversion"/>
  </si>
  <si>
    <r>
      <rPr>
        <b/>
        <sz val="14"/>
        <color rgb="FFFF0000"/>
        <rFont val="標楷體"/>
        <family val="4"/>
        <charset val="136"/>
      </rPr>
      <t>◎</t>
    </r>
    <r>
      <rPr>
        <b/>
        <sz val="14"/>
        <color rgb="FFFF0000"/>
        <rFont val="微軟正黑體"/>
        <family val="2"/>
        <charset val="136"/>
      </rPr>
      <t>上述試算程式未計算滿半年3天的部分</t>
    </r>
    <phoneticPr fontId="1" type="noConversion"/>
  </si>
  <si>
    <t>周年制年度</t>
    <phoneticPr fontId="1" type="noConversion"/>
  </si>
  <si>
    <t>周年制天數</t>
    <phoneticPr fontId="1" type="noConversion"/>
  </si>
  <si>
    <t>日期</t>
    <phoneticPr fontId="1" type="noConversion"/>
  </si>
  <si>
    <r>
      <t>曆年制</t>
    </r>
    <r>
      <rPr>
        <b/>
        <sz val="12"/>
        <color rgb="FFFF0000"/>
        <rFont val="微軟正黑體"/>
        <family val="2"/>
        <charset val="136"/>
      </rPr>
      <t>比例天數</t>
    </r>
    <phoneticPr fontId="1" type="noConversion"/>
  </si>
  <si>
    <t>曆年制年度</t>
    <phoneticPr fontId="1" type="noConversion"/>
  </si>
  <si>
    <t>曆年制天數</t>
    <phoneticPr fontId="1" type="noConversion"/>
  </si>
  <si>
    <t>到職日前</t>
    <phoneticPr fontId="1" type="noConversion"/>
  </si>
  <si>
    <t>日數</t>
    <phoneticPr fontId="1" type="noConversion"/>
  </si>
  <si>
    <t>留職停薪天數</t>
    <phoneticPr fontId="6" type="noConversion"/>
  </si>
  <si>
    <t>到職日</t>
    <phoneticPr fontId="6" type="noConversion"/>
  </si>
  <si>
    <t>年資_年</t>
    <phoneticPr fontId="6" type="noConversion"/>
  </si>
  <si>
    <t>年資計算日期</t>
    <phoneticPr fontId="6" type="noConversion"/>
  </si>
  <si>
    <t>得特休_X+C</t>
    <phoneticPr fontId="6" type="noConversion"/>
  </si>
  <si>
    <t>特休比例</t>
    <phoneticPr fontId="6" type="noConversion"/>
  </si>
  <si>
    <t>到職周年</t>
    <phoneticPr fontId="6" type="noConversion"/>
  </si>
  <si>
    <t>年度特休_X</t>
    <phoneticPr fontId="6" type="noConversion"/>
  </si>
  <si>
    <t>曆年年度</t>
    <phoneticPr fontId="1" type="noConversion"/>
  </si>
  <si>
    <t>到職日前_A</t>
    <phoneticPr fontId="1" type="noConversion"/>
  </si>
  <si>
    <t>到職日後_B</t>
    <phoneticPr fontId="1" type="noConversion"/>
  </si>
  <si>
    <t>到職日前的比例是滿周年天數減到職日後天數</t>
    <phoneticPr fontId="1" type="noConversion"/>
  </si>
  <si>
    <t>滿半年比例=</t>
    <phoneticPr fontId="6" type="noConversion"/>
  </si>
  <si>
    <r>
      <t>1/1至到職日</t>
    </r>
    <r>
      <rPr>
        <b/>
        <sz val="12"/>
        <color rgb="FFFF0000"/>
        <rFont val="微軟正黑體"/>
        <family val="2"/>
        <charset val="136"/>
      </rPr>
      <t>比例=</t>
    </r>
    <phoneticPr fontId="6" type="noConversion"/>
  </si>
  <si>
    <t>年度末</t>
    <phoneticPr fontId="1" type="noConversion"/>
  </si>
  <si>
    <t>年度初</t>
    <phoneticPr fontId="1" type="noConversion"/>
  </si>
  <si>
    <t>到職周年</t>
    <phoneticPr fontId="1" type="noConversion"/>
  </si>
  <si>
    <t>年</t>
    <phoneticPr fontId="1" type="noConversion"/>
  </si>
  <si>
    <t>比例</t>
    <phoneticPr fontId="1" type="noConversion"/>
  </si>
  <si>
    <t>特休</t>
    <phoneticPr fontId="1" type="noConversion"/>
  </si>
  <si>
    <t>x</t>
    <phoneticPr fontId="1" type="noConversion"/>
  </si>
  <si>
    <t>=</t>
    <phoneticPr fontId="1" type="noConversion"/>
  </si>
  <si>
    <t>-</t>
    <phoneticPr fontId="1" type="noConversion"/>
  </si>
  <si>
    <t>(強制進位)</t>
    <phoneticPr fontId="1" type="noConversion"/>
  </si>
  <si>
    <t>+</t>
    <phoneticPr fontId="1" type="noConversion"/>
  </si>
  <si>
    <t>天</t>
    <phoneticPr fontId="1" type="noConversion"/>
  </si>
  <si>
    <t>使其為整數</t>
    <phoneticPr fontId="1" type="noConversion"/>
  </si>
  <si>
    <t>曆年制年度特休天數</t>
    <phoneticPr fontId="1" type="noConversion"/>
  </si>
  <si>
    <r>
      <rPr>
        <b/>
        <sz val="14"/>
        <color rgb="FFFF0000"/>
        <rFont val="標楷體"/>
        <family val="4"/>
        <charset val="136"/>
      </rPr>
      <t>◎</t>
    </r>
    <r>
      <rPr>
        <b/>
        <sz val="14"/>
        <color rgb="FFFF0000"/>
        <rFont val="微軟正黑體"/>
        <family val="2"/>
        <charset val="136"/>
      </rPr>
      <t>上述試算程式未計算滿半年3天的部分</t>
    </r>
    <phoneticPr fontId="1" type="noConversion"/>
  </si>
  <si>
    <t>周年制年度</t>
    <phoneticPr fontId="1" type="noConversion"/>
  </si>
  <si>
    <t>周年制天數</t>
    <phoneticPr fontId="1" type="noConversion"/>
  </si>
  <si>
    <t>日期</t>
    <phoneticPr fontId="1" type="noConversion"/>
  </si>
  <si>
    <r>
      <t>曆年制</t>
    </r>
    <r>
      <rPr>
        <b/>
        <sz val="12"/>
        <color rgb="FFFF0000"/>
        <rFont val="微軟正黑體"/>
        <family val="2"/>
        <charset val="136"/>
      </rPr>
      <t>比例天數</t>
    </r>
    <phoneticPr fontId="1" type="noConversion"/>
  </si>
  <si>
    <t>曆年制年度</t>
    <phoneticPr fontId="1" type="noConversion"/>
  </si>
  <si>
    <t>曆年制天數</t>
    <phoneticPr fontId="1" type="noConversion"/>
  </si>
  <si>
    <t>到職日前</t>
    <phoneticPr fontId="1" type="noConversion"/>
  </si>
  <si>
    <t>強制進位至整數</t>
  </si>
  <si>
    <r>
      <t>以到職日後的比例為主計算特休天數</t>
    </r>
    <r>
      <rPr>
        <b/>
        <sz val="12"/>
        <color rgb="FFFF0000"/>
        <rFont val="微軟正黑體"/>
        <family val="2"/>
        <charset val="136"/>
      </rPr>
      <t>&lt;&lt;強制進位到整數</t>
    </r>
    <phoneticPr fontId="1" type="noConversion"/>
  </si>
  <si>
    <t>原始</t>
    <phoneticPr fontId="1" type="noConversion"/>
  </si>
  <si>
    <t>天數試算(四捨五入至小數第二位)</t>
    <phoneticPr fontId="1" type="noConversion"/>
  </si>
  <si>
    <t>以到職日前的比例為主計算特休天數</t>
    <phoneticPr fontId="1" type="noConversion"/>
  </si>
  <si>
    <t>天數整數化試算(強制進位至整數)</t>
    <phoneticPr fontId="1" type="noConversion"/>
  </si>
  <si>
    <t>輸入試算年度</t>
    <phoneticPr fontId="1" type="noConversion"/>
  </si>
  <si>
    <t>到職日後的比例是滿周年天數減到職日前天數</t>
    <phoneticPr fontId="1" type="noConversion"/>
  </si>
  <si>
    <t>(到職日前四使五入至小數第二位)</t>
    <phoneticPr fontId="1" type="noConversion"/>
  </si>
  <si>
    <r>
      <t>以到職日後的比例為主計算特休天數</t>
    </r>
    <r>
      <rPr>
        <b/>
        <sz val="12"/>
        <color rgb="FFFF0000"/>
        <rFont val="微軟正黑體"/>
        <family val="2"/>
        <charset val="136"/>
      </rPr>
      <t>&lt;&lt;四捨五入進位到整數</t>
    </r>
    <phoneticPr fontId="1" type="noConversion"/>
  </si>
  <si>
    <t>選擇特休試算方式</t>
    <phoneticPr fontId="1" type="noConversion"/>
  </si>
  <si>
    <t>&lt;&lt;特休試算方式按官方算法, 會有小數</t>
    <phoneticPr fontId="1" type="noConversion"/>
  </si>
  <si>
    <t>&lt;&lt;年度特休天數整數化_方式一</t>
    <phoneticPr fontId="1" type="noConversion"/>
  </si>
  <si>
    <t>&lt;&lt;年度特休天數整數化_方式二</t>
    <phoneticPr fontId="1" type="noConversion"/>
  </si>
  <si>
    <t>&lt;&lt;可以貼上公司所有員工到職日等資料進行試算</t>
    <phoneticPr fontId="1" type="noConversion"/>
  </si>
  <si>
    <t>點擊進入試算</t>
    <phoneticPr fontId="1" type="noConversion"/>
  </si>
  <si>
    <t>為到職日至12/31的比例</t>
  </si>
  <si>
    <t>為到職日至12/31的比例</t>
    <phoneticPr fontId="1" type="noConversion"/>
  </si>
  <si>
    <t>第 一 章 總則</t>
  </si>
  <si>
    <t>本細則依勞動基準法(以下簡稱本法)第八十五條規定訂定之。</t>
  </si>
  <si>
    <t>依本法第二條第四款計算平均工資時，下列各款期日或期間均不計入：</t>
  </si>
  <si>
    <t>一、發生計算事由之當日。</t>
  </si>
  <si>
    <t>二、因職業災害尚在醫療中者。</t>
  </si>
  <si>
    <t>三、依本法第五十條第二項減半發給工資者。</t>
  </si>
  <si>
    <t>四、雇主因天災、事變或其他不可抗力而不能繼續其事業，致勞工未能工</t>
  </si>
  <si>
    <t>七、留職停薪者。</t>
  </si>
  <si>
    <t>本法第三條第一項第一款至第七款所列各業，適用中華民國行業標準分類</t>
  </si>
  <si>
    <t>之規定。</t>
  </si>
  <si>
    <t>本法第三條第一項第八款所稱中央主管機關指定之事業及第三項所稱適用</t>
  </si>
  <si>
    <t>本法確有窒礙難行者，係指中央主管機關依中華民國行業標準分類之規定</t>
  </si>
  <si>
    <t>指定者，並得僅指定各行業中之一部分。</t>
  </si>
  <si>
    <t>第 4-1 條</t>
  </si>
  <si>
    <t>（刪除）</t>
  </si>
  <si>
    <t>勞工工作年資以服務同一事業單位為限，並自受僱當日起算。</t>
  </si>
  <si>
    <t>適用本法前已在同一事業單位工作之年資合併計算。</t>
  </si>
  <si>
    <t>第 二 章 勞動契約</t>
  </si>
  <si>
    <t>本法第九條第一項所稱臨時性、短期性、季節性及特定性工作，依左列規</t>
  </si>
  <si>
    <t>定認定之：</t>
  </si>
  <si>
    <t>一、臨時性工作：係指無法預期之非繼續性工作，其工作期間在六個月以</t>
  </si>
  <si>
    <t>二、短期性工作：係指可預期於六個月內完成之非繼續性工作。</t>
  </si>
  <si>
    <t>三、季節性工作：係指受季節性原料、材料來源或市場銷售影響之非繼續</t>
  </si>
  <si>
    <t>四、特定性工作：係指可在特定期間完成之非繼續性工作。其工作期間超</t>
  </si>
  <si>
    <t>勞動契約應依本法有關規定約定下列事項：</t>
  </si>
  <si>
    <t>一、工作場所及應從事之工作。</t>
  </si>
  <si>
    <t>二、工作開始與終止之時間、休息時間、休假、例假、休息日、請假及輪</t>
  </si>
  <si>
    <t>三、工資之議定、調整、計算、結算與給付之日期及方法。</t>
  </si>
  <si>
    <t>四、勞動契約之訂定、終止及退休。</t>
  </si>
  <si>
    <t>五、資遣費、退休金、其他津貼及獎金。</t>
  </si>
  <si>
    <t>六、勞工應負擔之膳宿費及工作用具費。</t>
  </si>
  <si>
    <t>七、安全衛生。</t>
  </si>
  <si>
    <t>八、勞工教育及訓練。</t>
  </si>
  <si>
    <t>九、福利。</t>
  </si>
  <si>
    <t>十、災害補償及一般傷病補助。</t>
  </si>
  <si>
    <t>十一、應遵守之紀律。</t>
  </si>
  <si>
    <t>十二、獎懲。</t>
  </si>
  <si>
    <t>十三、其他勞資權利義務有關事項。</t>
  </si>
  <si>
    <t>第 7-1 條</t>
  </si>
  <si>
    <t>離職後競業禁止之約定，應以書面為之，且應詳細記載本法第九條之一第</t>
  </si>
  <si>
    <t>一項第三款及第四款規定之內容，並由雇主與勞工簽章，各執一份。</t>
  </si>
  <si>
    <t>第 7-2 條</t>
  </si>
  <si>
    <t>本法第九條之一第一項第三款所為之約定未逾合理範疇，應符合下列規定</t>
  </si>
  <si>
    <t>：</t>
  </si>
  <si>
    <t>一、競業禁止之期間，不得逾越雇主欲保護之營業秘密或技術資訊之生命</t>
  </si>
  <si>
    <t>二、競業禁止之區域，應以原雇主實際營業活動之範圍為限。</t>
  </si>
  <si>
    <t>三、競業禁止之職業活動範圍，應具體明確，且與勞工原職業活動範圍相</t>
  </si>
  <si>
    <t>四、競業禁止之就業對象，應具體明確，並以與原雇主之營業活動相同或</t>
  </si>
  <si>
    <t>第 7-3 條</t>
  </si>
  <si>
    <t>本法第九條之一第一項第四款所定之合理補償，應就下列事項綜合考量：</t>
  </si>
  <si>
    <t>一、每月補償金額不低於勞工離職時一個月平均工資百分之五十。</t>
  </si>
  <si>
    <t>二、補償金額足以維持勞工離職後競業禁止期間之生活所需。</t>
  </si>
  <si>
    <t>三、補償金額與勞工遵守競業禁止之期間、區域、職業活動範圍及就業對</t>
  </si>
  <si>
    <t>四、其他與判斷補償基準合理性有關之事項。</t>
  </si>
  <si>
    <t>前項合理補償，應約定離職後一次預為給付或按月給付。</t>
  </si>
  <si>
    <t>依本法終止勞動契約時，雇主應即結清工資給付勞工。</t>
  </si>
  <si>
    <t>第 三 章 工資</t>
  </si>
  <si>
    <t>本法第二條第三款所稱之其他任何名義之經常性給與係指左列各款以外之</t>
  </si>
  <si>
    <t>給與。</t>
  </si>
  <si>
    <t>一、紅利。</t>
  </si>
  <si>
    <t>二、獎金：指年終獎金、競賽獎金、研究發明獎金、特殊功績獎金、久任</t>
  </si>
  <si>
    <t>三、春節、端午節、中秋節給與之節金。</t>
  </si>
  <si>
    <t>四、醫療補助費、勞工及其子女教育補助費。</t>
  </si>
  <si>
    <t>五、勞工直接受自顧客之服務費。</t>
  </si>
  <si>
    <t>六、婚喪喜慶由雇主致送之賀禮、慰問金或奠儀等。</t>
  </si>
  <si>
    <t>七、職業災害補償費。</t>
  </si>
  <si>
    <t>八、勞工保險及雇主以勞工為被保險人加入商業保險支付之保險費。</t>
  </si>
  <si>
    <t>九、差旅費、差旅津貼及交際費。</t>
  </si>
  <si>
    <t>十、工作服、作業用品及其代金。</t>
  </si>
  <si>
    <t>十一、其他經中央主管機關會同中央目的事業主管機關指定者。</t>
  </si>
  <si>
    <t>本法第二十一條所稱基本工資，指勞工在正常工作時間內所得之報酬。不</t>
  </si>
  <si>
    <t>包括延長工作時間之工資與休息日、休假日及例假工作加給之工資。</t>
  </si>
  <si>
    <t>採計件工資之勞工所得基本工資，以每日工作八小時之生產額或工作量換</t>
  </si>
  <si>
    <t>算之。</t>
  </si>
  <si>
    <t>勞工工作時間每日少於八小時者，除工作規則、勞動契約另有約定或另有</t>
  </si>
  <si>
    <t>法令規定者外，其基本工資得按工作時間比例計算之。</t>
  </si>
  <si>
    <t>第 14-1 條</t>
  </si>
  <si>
    <t>本法第二十三條所定工資各項目計算方式明細，應包括下列事項：</t>
  </si>
  <si>
    <t>一、勞雇雙方議定之工資總額。</t>
  </si>
  <si>
    <t>二、工資各項目之給付金額。</t>
  </si>
  <si>
    <t>三、依法令規定或勞雇雙方約定，得扣除項目之金額。</t>
  </si>
  <si>
    <t>四、實際發給之金額。</t>
  </si>
  <si>
    <t>雇主提供之前項明細，得以紙本、電子資料傳輸方式或其他勞工可隨時取</t>
  </si>
  <si>
    <t>得及得列印之資料為之。</t>
  </si>
  <si>
    <t>本法第二十八條第一項第一款所定積欠之工資，以雇主於歇業、清算或宣</t>
  </si>
  <si>
    <t>告破產前六個月內所積欠者為限。</t>
  </si>
  <si>
    <t>勞工死亡時，雇主應即結清其工資給付其遺屬。</t>
  </si>
  <si>
    <t>前項受領工資之順位準用本法第五十九條第四款之規定。</t>
  </si>
  <si>
    <t>第 四 章 工作時間、休息、休假</t>
  </si>
  <si>
    <t>本法第三十條所稱正常工作時間跨越二曆日者，其工作時間應合併計算。</t>
  </si>
  <si>
    <t>勞工因出差或其他原因於事業場所外從事工作致不易計算工作時間者，以</t>
  </si>
  <si>
    <t>平時之工作時間為其工作時間。但其實際工作時間經證明者，不在此限。</t>
  </si>
  <si>
    <t>勞工於同一事業單位或同一雇主所屬不同事業場所工作時，應將在各該場</t>
  </si>
  <si>
    <t>所之工作時間合併計算，並加計往來於事業場所間所必要之交通時間。</t>
  </si>
  <si>
    <t>一、依本法第三十條第二項、第三項或第三十條之一第一項第一款規定變</t>
  </si>
  <si>
    <t>二、依本法第三十條之一第一項第二款或第三十二條第一項、第二項、第</t>
  </si>
  <si>
    <t>三、依本法第三十四條第二項但書規定變更勞工更換班次時之休息時間。</t>
  </si>
  <si>
    <t>四、依本法第三十六條第二項或第四項規定調整勞工例假或休息日。</t>
  </si>
  <si>
    <t>第 20-1 條</t>
  </si>
  <si>
    <t>本法所定雇主延長勞工工作之時間如下：</t>
  </si>
  <si>
    <t>一、每日工作時間超過八小時或每週工作總時數超過四十小時之部分。但</t>
  </si>
  <si>
    <t>二、勞工於本法第三十六條所定休息日工作之時間。</t>
  </si>
  <si>
    <t>本法第三十條第五項所定出勤紀錄，包括以簽到簿、出勤卡、刷卡機、門</t>
  </si>
  <si>
    <t>禁卡、生物特徵辨識系統、電腦出勤紀錄系統或其他可資覈實記載出勤時</t>
  </si>
  <si>
    <t>間工具所為之紀錄。</t>
  </si>
  <si>
    <t>前項出勤紀錄，雇主因勞動檢查之需要或勞工向其申請時，應以書面方式</t>
  </si>
  <si>
    <t>提出。</t>
  </si>
  <si>
    <t>本法第三十二條第二項但書所定每三個月，以每連續三個月為一週期，依</t>
  </si>
  <si>
    <t>曆計算，以勞雇雙方約定之起迄日期認定之。</t>
  </si>
  <si>
    <t>本法第三十二條第五項但書所定坑內監視為主之工作範圍如下：</t>
  </si>
  <si>
    <t>一、從事排水機之監視工作。</t>
  </si>
  <si>
    <t>二、從事壓風機或冷卻設備之監視工作。</t>
  </si>
  <si>
    <t>三、從事安全警報裝置之監視工作。</t>
  </si>
  <si>
    <t>四、從事生產或營建施工之紀錄及監視工作。</t>
  </si>
  <si>
    <t>第 22-1 條</t>
  </si>
  <si>
    <t>本法第三十二條第三項、第三十四條第三項及第三十六條第五項所定雇主</t>
  </si>
  <si>
    <t>僱用勞工人數，以同一雇主僱用適用本法之勞工人數計算，包括分支機構</t>
  </si>
  <si>
    <t>之僱用人數。</t>
  </si>
  <si>
    <t>本法第三十二條第三項、第三十四條第三項及第三十六條第五項所定當地</t>
  </si>
  <si>
    <t>縣（市）政府。</t>
  </si>
  <si>
    <t>本法第三十二條第三項、第三十四條第三項及第三十六條第五項所定應報</t>
  </si>
  <si>
    <t>備查，雇主至遲應於開始實施延長工作時間、變更休息時間或調整例假之</t>
  </si>
  <si>
    <t>前一日為之。但因天災、事變或突發事件不及報備查者，應於原因消滅後</t>
  </si>
  <si>
    <t>二十四小時內敘明理由為之。</t>
  </si>
  <si>
    <t>第 22-2 條</t>
  </si>
  <si>
    <t>前項補休期限屆期或契約終止時，發給工資之期限如下：</t>
  </si>
  <si>
    <t>一、補休期限屆期：於契約約定之工資給付日發給或於補休期限屆期後三</t>
  </si>
  <si>
    <t>二、契約終止：依第九條規定發給。</t>
  </si>
  <si>
    <t>第 22-3 條</t>
  </si>
  <si>
    <t>本法第三十六條第一項、第二項第一款及第二款所定之例假，以每七日為</t>
  </si>
  <si>
    <t>一週期，依曆計算。雇主除依同條第四項及第五項規定調整者外，不得使</t>
  </si>
  <si>
    <t>勞工連續工作逾六日。</t>
  </si>
  <si>
    <t>第 23-1 條</t>
  </si>
  <si>
    <t>本法第三十七條所定休假遇本法第三十六條所定例假及休息日者，應予補</t>
  </si>
  <si>
    <t>假。但不包括本法第三十七條指定應放假之日。</t>
  </si>
  <si>
    <t>前項補假期日，由勞雇雙方協商排定之。</t>
  </si>
  <si>
    <t>二、每年一月一日至十二月三十一日之期間。</t>
  </si>
  <si>
    <t>三、教育單位之學年度、事業單位之會計年度或勞雇雙方約定年度之期間</t>
  </si>
  <si>
    <t>雇主依本法第三十八條第三項規定告知勞工排定特別休假，應於勞工符合</t>
  </si>
  <si>
    <t>特別休假條件之日起三十日內為之。</t>
  </si>
  <si>
    <t>第 24-1 條</t>
  </si>
  <si>
    <t>本法第三十八條第四項所定年度終結，為前條第二項期間屆滿之日。</t>
  </si>
  <si>
    <t>本法第三十八條第四項所定雇主應發給工資，依下列規定辦理：</t>
  </si>
  <si>
    <t>一、發給工資之基準：</t>
  </si>
  <si>
    <t>（三）勞雇雙方依本法第三十八條第四項但書規定協商遞延至次一年度實</t>
  </si>
  <si>
    <t>二、發給工資之期限：</t>
  </si>
  <si>
    <t>（二）契約終止：依第九條規定發給。</t>
  </si>
  <si>
    <t>勞雇雙方依本法第三十八條第四項但書規定協商遞延至次一年度實施者，</t>
  </si>
  <si>
    <t>其遞延之日數，於次一年度請休特別休假時，優先扣除。</t>
  </si>
  <si>
    <t>第 24-2 條</t>
  </si>
  <si>
    <t>本法第三十八條第五項所定每年定期發給之書面通知，依下列規定辦理：</t>
  </si>
  <si>
    <t>一、雇主應於前條第二項第二款所定發給工資之期限前發給。</t>
  </si>
  <si>
    <t>二、書面通知，得以紙本、電子資料傳輸方式或其他勞工可隨時取得及得</t>
  </si>
  <si>
    <t>第 24-3 條</t>
  </si>
  <si>
    <t>本法第三十九條所定休假日，為本法第三十七條所定休假及第三十八條所</t>
  </si>
  <si>
    <t>定特別休假。</t>
  </si>
  <si>
    <t>第 五 章 童工、女工</t>
  </si>
  <si>
    <t>本法第四十四條第二項所定危險性或有害性之工作，依職業安全衛生有關</t>
  </si>
  <si>
    <t>法令之規定。</t>
  </si>
  <si>
    <t>雇主對依本法第五十條第一項請產假之女工，得要求其提出證明文件。</t>
  </si>
  <si>
    <t>第 六 章 退休</t>
  </si>
  <si>
    <t>本法第五十三條第一款、第五十四條第一項第一款及同條第二項但書規定</t>
  </si>
  <si>
    <t>之年齡，應以戶籍記載為準。</t>
  </si>
  <si>
    <t>本法第五十五條第三項所定雇主得報經主管機關核定分期給付勞工退休金</t>
  </si>
  <si>
    <t>之情形如下：</t>
  </si>
  <si>
    <t>一、依法提撥之退休準備金不敷支付。</t>
  </si>
  <si>
    <t>二、事業之經營或財務確有困難。</t>
  </si>
  <si>
    <t>第 29-1 條</t>
  </si>
  <si>
    <t>本法第五十六條第二項規定之退休金數額，按本法第五十五條第一項之給</t>
  </si>
  <si>
    <t>與標準，依下列規定估算：</t>
  </si>
  <si>
    <t>一、勞工人數：為估算當年度終了時適用本法或勞工退休金條例第十一條</t>
  </si>
  <si>
    <t>二、工作年資：自適用本法之日起算至估算當年度之次一年度終了或選擇</t>
  </si>
  <si>
    <t>三、平均工資：為估算當年度終了之一個月平均工資。</t>
  </si>
  <si>
    <t>前項數額以元為單位，角以下四捨五入。</t>
  </si>
  <si>
    <t>第 七 章 職業災害補償</t>
  </si>
  <si>
    <t>雇主依本法第五十九條第二款補償勞工之工資，應於發給工資之日給與。</t>
  </si>
  <si>
    <t>本法第五十九條第二款所稱原領工資，係指該勞工遭遇職業災害前一日正</t>
  </si>
  <si>
    <t>常工作時間所得之工資。其為計月者，以遭遇職業災害前最近一個月正常</t>
  </si>
  <si>
    <t>工作時間所得之工資除以三十所得之金額，為其一日之工資。</t>
  </si>
  <si>
    <t>罹患職業病者依前項規定計算所得金額低於平均工資者，以平均工資為準</t>
  </si>
  <si>
    <t>依本法第五十九條第二款但書規定給付之補償，雇主應於決定後十五日內</t>
  </si>
  <si>
    <t>給與。在未給與前雇主仍應繼續為同款前段規定之補償。</t>
  </si>
  <si>
    <t>雇主依本法第五十九條第四款給與勞工之喪葬費應於死亡後三日內，死亡</t>
  </si>
  <si>
    <t>補償應於死亡後十五日內給付。</t>
  </si>
  <si>
    <t>本法第五十九條所定同一事故，依勞工保險條例或其他法令規定，已由雇</t>
  </si>
  <si>
    <t>主支付費用補償者，雇主得予以抵充之。但支付之費用如由勞工與雇主共</t>
  </si>
  <si>
    <t>同負擔者，其補償之抵充按雇主負擔之比例計算。</t>
  </si>
  <si>
    <t>第 34-1 條</t>
  </si>
  <si>
    <t>投保，並經保險人核定為職業災害保險事故者，雇主依本法第五十九條規</t>
  </si>
  <si>
    <t>定給予之補償，以勞工之平均工資與平均投保薪資之差額，依本法第五十</t>
  </si>
  <si>
    <t>九條第三款及第四款規定標準計算之。</t>
  </si>
  <si>
    <t>第 八 章 技術生</t>
  </si>
  <si>
    <t>雇主不得使技術生從事家事、雜役及其他非學習技能為目的之工作。但從</t>
  </si>
  <si>
    <t>事事業場所內之清潔整頓，器具工具及機械之清理者不在此限。</t>
  </si>
  <si>
    <t>技術生之工作時間應包括學科時間。</t>
  </si>
  <si>
    <t>第 九 章 工作規則</t>
  </si>
  <si>
    <t>雇主於僱用勞工人數滿三十人時應即訂立工作規則，並於三十日內報請當</t>
  </si>
  <si>
    <t>地主管機關核備。</t>
  </si>
  <si>
    <t>本法第七十條所定雇主僱用勞工人數，依第二十二條之一第一項規定計算</t>
  </si>
  <si>
    <t>工作規則應依據法令、勞資協議或管理制度變更情形適時修正，修正後並</t>
  </si>
  <si>
    <t>依第一項程序報請核備。</t>
  </si>
  <si>
    <t>主管機關認為有必要時，得通知雇主修訂前項工作規則。</t>
  </si>
  <si>
    <t>工作規則經主管機關核備後，雇主應即於事業場所內公告並印發各勞工。</t>
  </si>
  <si>
    <t>雇主認有必要時，得分別就本法第七十條各款另訂單項工作規則。</t>
  </si>
  <si>
    <t>事業單位之事業場所分散各地者，雇主得訂立適用於其事業單位全部勞工</t>
  </si>
  <si>
    <t>之工作規則或適用於該事業場所之工作規則。</t>
  </si>
  <si>
    <t>第 十 章 監督及檢查</t>
  </si>
  <si>
    <t>中央主管機關應每年定期發布次年度勞工檢查方針。</t>
  </si>
  <si>
    <t>檢查機構應依前項檢查方針分別擬定各該機構之勞工檢查計畫，並於檢查</t>
  </si>
  <si>
    <t>方針發布之日起五十日內報請中央主管機關核定後，依該檢查計畫實施檢</t>
  </si>
  <si>
    <t>查。</t>
  </si>
  <si>
    <t>勞工檢查機構檢查員之任用、訓練、服務，除適用公務員法令之規定外，</t>
  </si>
  <si>
    <t>檢查員對事業單位實施檢查時，得通知事業單位之雇主、雇主代理人、勞</t>
  </si>
  <si>
    <t>工或有關人員提供必要文件或作必要之說明。</t>
  </si>
  <si>
    <t>檢查員檢查後，應將檢查結果向事業單位作必要之說明，並報告檢查機構</t>
  </si>
  <si>
    <t>檢查機構認為事業單位有違反法令規定時，應依法處理。</t>
  </si>
  <si>
    <t>事業單位對檢查結果有異議時，應於通知送達後十日內向檢查機構以書面</t>
  </si>
  <si>
    <t>本法第七十四條第一項規定之申訴得以口頭或書面為之。</t>
  </si>
  <si>
    <t>雇主對前條之申訴事項，應即查明，如有違反法令規定情事應即改正，並</t>
  </si>
  <si>
    <t>將結果通知申訴人。</t>
  </si>
  <si>
    <t>第 十一 章 附則</t>
  </si>
  <si>
    <t>本法第八十四條所稱公務員兼具勞工身分者，係指依各項公務員人事法令</t>
  </si>
  <si>
    <t>任用、派用、聘用、遴用而於本法第三條所定各業從事工作獲致薪資之人</t>
  </si>
  <si>
    <t>員。所稱其他所定勞動條件，係指工作時間、休息、休假、安全衛生、福</t>
  </si>
  <si>
    <t>利、加班費等而言。</t>
  </si>
  <si>
    <t>第 50-1 條</t>
  </si>
  <si>
    <t>本法第八十四條之一第一項第一款、第二款所稱監督、管理人員、責任制</t>
  </si>
  <si>
    <t>專業人員、監視性或間歇性工作，依左列規定：</t>
  </si>
  <si>
    <t>一、監督、管理人員：係指受雇主僱用，負責事業之經營及管理工作，並</t>
  </si>
  <si>
    <t>二、責任制專業人員：係指以專門知識或技術完成一定任務並負責其成敗</t>
  </si>
  <si>
    <t>三、監視性工作：係指於一定場所以監視為主之工作。</t>
  </si>
  <si>
    <t>四、間歇性工作：係指工作本身以間歇性之方式進行者。</t>
  </si>
  <si>
    <t>第 50-2 條</t>
  </si>
  <si>
    <t>雇主依本法第八十四條之一規定將其與勞工之書面約定報請當地主管機關</t>
  </si>
  <si>
    <t>核備時，其內容應包括職稱、工作項目、工作權責或工作性質、工作時間</t>
  </si>
  <si>
    <t>、例假、休假、女性夜間工作等有關事項。</t>
  </si>
  <si>
    <t>第 50-3 條</t>
  </si>
  <si>
    <t>勞工因終止勞動契約或發生職業災害所生爭議，提起給付工資、資遣費、</t>
  </si>
  <si>
    <t>退休金、職業災害補償或確認僱傭關係存在之訴訟，得向中央主管機關申</t>
  </si>
  <si>
    <t>請扶助。</t>
  </si>
  <si>
    <t>前項扶助業務，中央主管機關得委託民間團體辦理。</t>
  </si>
  <si>
    <t>第 50-4 條</t>
  </si>
  <si>
    <t>本法第二十八條第二項中華民國一百零四年二月六日修正生效前，雇主有</t>
  </si>
  <si>
    <t>清算或宣告破產之情事，於修正生效後，尚未清算完結或破產終結者，勞</t>
  </si>
  <si>
    <t>工對於該雇主所積欠之退休金及資遣費，得於同條第二項第二款規定之數</t>
  </si>
  <si>
    <t>額內，依同條第五項規定申請墊償。</t>
  </si>
  <si>
    <t>本細則自發布日施行。</t>
  </si>
  <si>
    <t/>
  </si>
  <si>
    <t>法規名稱：勞動基準法 英</t>
  </si>
  <si>
    <t>修正日期：民國 107 年 11 月 21 日</t>
  </si>
  <si>
    <t>法規類別：行政 ＞ 勞動部 ＞ 勞動條件及就業平等目</t>
  </si>
  <si>
    <t>為規定勞動條件最低標準，保障勞工權益，加強勞雇關係，促進社會與經</t>
  </si>
  <si>
    <t>濟發展，特制定本法；本法未規定者，適用其他法律之規定。</t>
  </si>
  <si>
    <t>雇主與勞工所訂勞動條件，不得低於本法所定之最低標準。</t>
  </si>
  <si>
    <t>本法用辭定義如左：</t>
  </si>
  <si>
    <t>一、勞工：謂受雇主僱用從事工作獲致工資者。</t>
  </si>
  <si>
    <t>二、雇主：謂僱用勞工之事業主、事業經營之負責人或代表事業主處理有</t>
  </si>
  <si>
    <t>關勞工事務之人。</t>
  </si>
  <si>
    <t>三、工資：謂勞工因工作而獲得之報酬；包括工資、薪金及按計時、計日</t>
  </si>
  <si>
    <t>、計月、計件以現金或實物等方式給付之獎金、津貼及其他任何名義</t>
  </si>
  <si>
    <t>之經常性給與均屬之。</t>
  </si>
  <si>
    <t>四、平均工資：謂計算事由發生之當日前六個月內所得工資總額除以該期</t>
  </si>
  <si>
    <t>間之總日數所得之金額。工作未滿六個月者，謂工作期間所得工資總</t>
  </si>
  <si>
    <t>額除以工作期間之總日數所得之金額。工資按工作日數、時數或論件</t>
  </si>
  <si>
    <t>計算者，其依上述方式計算之平均工資，如少於該期內工資總額除以</t>
  </si>
  <si>
    <t>實際工作日數所得金額百分之六十者，以百分之六十計。</t>
  </si>
  <si>
    <t>五、事業單位：謂適用本法各業僱用勞工從事工作之機構。</t>
  </si>
  <si>
    <t>六、勞動契約：謂約定勞雇關係之契約。</t>
  </si>
  <si>
    <t>本法於左列各業適用之：</t>
  </si>
  <si>
    <t>一、農、林、漁、牧業。</t>
  </si>
  <si>
    <t>二、礦業及土石採取業。</t>
  </si>
  <si>
    <t>三、製造業。</t>
  </si>
  <si>
    <t>四、營造業。</t>
  </si>
  <si>
    <t>五、水電、煤氣業。</t>
  </si>
  <si>
    <t>六、運輸、倉儲及通信業。</t>
  </si>
  <si>
    <t>七、大眾傳播業。</t>
  </si>
  <si>
    <t>八、其他經中央主管機關指定之事業。</t>
  </si>
  <si>
    <t>依前項第八款指定時，得就事業之部分工作場所或工作者指定適用。</t>
  </si>
  <si>
    <t>本法適用於一切勞雇關係。但因經營型態、管理制度及工作特性等因素適</t>
  </si>
  <si>
    <t>用本法確有窒礙難行者，並經中央主管機關指定公告之行業或工作者，不</t>
  </si>
  <si>
    <t>適用之。</t>
  </si>
  <si>
    <t>前項因窒礙難行而不適用本法者，不得逾第一項第一款至第七款以外勞工</t>
  </si>
  <si>
    <t>總數五分之一。</t>
  </si>
  <si>
    <t>本法所稱主管機關：在中央為勞動部；在直轄市為直轄市政府；在縣（市</t>
  </si>
  <si>
    <t>）為縣（市）政府。</t>
  </si>
  <si>
    <t>雇主不得以強暴、脅迫、拘禁或其他非法之方法，強制勞工從事勞動。</t>
  </si>
  <si>
    <t>任何人不得介入他人之勞動契約，抽取不法利益。</t>
  </si>
  <si>
    <t>雇主應置備勞工名卡，登記勞工之姓名、性別、出生年月日、本籍、教育</t>
  </si>
  <si>
    <t>程度、住址、身分證統一號碼、到職年月日、工資、勞工保險投保日期、</t>
  </si>
  <si>
    <t>獎懲、傷病及其他必要事項。</t>
  </si>
  <si>
    <t>前項勞工名卡，應保管至勞工離職後五年。</t>
  </si>
  <si>
    <t>雇主對於僱用之勞工，應預防職業上災害，建立適當之工作環境及福利設</t>
  </si>
  <si>
    <t>施。其有關安全衛生及福利事項，依有關法律之規定。</t>
  </si>
  <si>
    <t>勞動契約，分為定期契約及不定期契約。臨時性、短期性、季節性及特定</t>
  </si>
  <si>
    <t>性工作得為定期契約；有繼續性工作應為不定期契約。</t>
  </si>
  <si>
    <t>定期契約屆滿後，有左列情形之一者，視為不定期契約：</t>
  </si>
  <si>
    <t>一、勞工繼續工作而雇主不即表示反對意思者。</t>
  </si>
  <si>
    <t>二、雖經另訂新約，惟其前後勞動契約之工作期間超過九十日，前後契約</t>
  </si>
  <si>
    <t>間斷期間未超過三十日者。</t>
  </si>
  <si>
    <t>前項規定於特定性或季節性之定期工作不適用之。</t>
  </si>
  <si>
    <t>第 9-1 條</t>
  </si>
  <si>
    <t>未符合下列規定者，雇主不得與勞工為離職後競業禁止之約定：</t>
  </si>
  <si>
    <t>一、雇主有應受保護之正當營業利益。</t>
  </si>
  <si>
    <t>二、勞工擔任之職位或職務，能接觸或使用雇主之營業秘密。</t>
  </si>
  <si>
    <t>三、競業禁止之期間、區域、職業活動之範圍及就業對象，未逾合理範疇</t>
  </si>
  <si>
    <t>四、雇主對勞工因不從事競業行為所受損失有合理補償。</t>
  </si>
  <si>
    <t>前項第四款所定合理補償，不包括勞工於工作期間所受領之給付。</t>
  </si>
  <si>
    <t>違反第一項各款規定之一者，其約定無效。</t>
  </si>
  <si>
    <t>離職後競業禁止之期間，最長不得逾二年。逾二年者，縮短為二年。</t>
  </si>
  <si>
    <t>定期契約屆滿後或不定期契約因故停止履行後，未滿三個月而訂定新約或</t>
  </si>
  <si>
    <t>繼續履行原約時，勞工前後工作年資，應合併計算。</t>
  </si>
  <si>
    <t>第 10-1 條</t>
  </si>
  <si>
    <t>雇主調動勞工工作，不得違反勞動契約之約定，並應符合下列原則：</t>
  </si>
  <si>
    <t>一、基於企業經營上所必須，且不得有不當動機及目的。但法律另有規定</t>
  </si>
  <si>
    <t>者，從其規定。</t>
  </si>
  <si>
    <t>二、對勞工之工資及其他勞動條件，未作不利之變更。</t>
  </si>
  <si>
    <t>三、調動後工作為勞工體能及技術可勝任。</t>
  </si>
  <si>
    <t>四、調動工作地點過遠，雇主應予以必要之協助。</t>
  </si>
  <si>
    <t>五、考量勞工及其家庭之生活利益。</t>
  </si>
  <si>
    <t>非有左列情事之一者，雇主不得預告勞工終止勞動契約：</t>
  </si>
  <si>
    <t>一、歇業或轉讓時。</t>
  </si>
  <si>
    <t>二、虧損或業務緊縮時。</t>
  </si>
  <si>
    <t>三、不可抗力暫停工作在一個月以上時。</t>
  </si>
  <si>
    <t>四、業務性質變更，有減少勞工之必要，又無適當工作可供安置時。</t>
  </si>
  <si>
    <t>五、勞工對於所擔任之工作確不能勝任時。</t>
  </si>
  <si>
    <t>勞工有左列情形之一者，雇主得不經預告終止契約：</t>
  </si>
  <si>
    <t>一、於訂立勞動契約時為虛偽意思表示，使雇主誤信而有受損害之虞者。</t>
  </si>
  <si>
    <t>二、對於雇主、雇主家屬、雇主代理人或其他共同工作之勞工，實施暴行</t>
  </si>
  <si>
    <t>或有重大侮辱之行為者。</t>
  </si>
  <si>
    <t>三、受有期徒刑以上刑之宣告確定，而未諭知緩刑或未准易科罰金者。</t>
  </si>
  <si>
    <t>四、違反勞動契約或工作規則，情節重大者。</t>
  </si>
  <si>
    <t>五、故意損耗機器、工具、原料、產品，或其他雇主所有物品，或故意洩</t>
  </si>
  <si>
    <t>漏雇主技術上、營業上之秘密，致雇主受有損害者。</t>
  </si>
  <si>
    <t>六、無正當理由繼續曠工三日，或一個月內曠工達六日者。</t>
  </si>
  <si>
    <t>雇主依前項第一款、第二款及第四款至第六款規定終止契約者，應自知悉</t>
  </si>
  <si>
    <t>其情形之日起，三十日內為之。</t>
  </si>
  <si>
    <t>勞工在第五十條規定之停止工作期間或第五十九條規定之醫療期間，雇主</t>
  </si>
  <si>
    <t>不得終止契約。但雇主因天災、事變或其他不可抗力致事業不能繼續，經</t>
  </si>
  <si>
    <t>報主管機關核定者，不在此限。</t>
  </si>
  <si>
    <t>有下列情形之一者，勞工得不經預告終止契約：</t>
  </si>
  <si>
    <t>一、雇主於訂立勞動契約時為虛偽之意思表示，使勞工誤信而有受損害之</t>
  </si>
  <si>
    <t>虞者。</t>
  </si>
  <si>
    <t>二、雇主、雇主家屬、雇主代理人對於勞工，實施暴行或有重大侮辱之行</t>
  </si>
  <si>
    <t>為者。</t>
  </si>
  <si>
    <t>三、契約所訂之工作，對於勞工健康有危害之虞，經通知雇主改善而無效</t>
  </si>
  <si>
    <t>果者。</t>
  </si>
  <si>
    <t>四、雇主、雇主代理人或其他勞工患有法定傳染病，對共同工作之勞工有</t>
  </si>
  <si>
    <t>傳染之虞，且重大危害其健康者。</t>
  </si>
  <si>
    <t>五、雇主不依勞動契約給付工作報酬，或對於按件計酬之勞工不供給充分</t>
  </si>
  <si>
    <t>之工作者。</t>
  </si>
  <si>
    <t>六、雇主違反勞動契約或勞工法令，致有損害勞工權益之虞者。</t>
  </si>
  <si>
    <t>勞工依前項第一款、第六款規定終止契約者，應自知悉其情形之日起，三</t>
  </si>
  <si>
    <t>十日內為之。但雇主有前項第六款所定情形者，勞工得於知悉損害結果之</t>
  </si>
  <si>
    <t>日起，三十日內為之。</t>
  </si>
  <si>
    <t>有第一項第二款或第四款情形，雇主已將該代理人間之契約終止，或患有</t>
  </si>
  <si>
    <t>法定傳染病者依衛生法規已接受治療時，勞工不得終止契約。</t>
  </si>
  <si>
    <t>第十七條規定於本條終止契約準用之。</t>
  </si>
  <si>
    <t>特定性定期契約期限逾三年者，於屆滿三年後，勞工得終止契約。但應於</t>
  </si>
  <si>
    <t>三十日前預告雇主。</t>
  </si>
  <si>
    <t>不定期契約，勞工終止契約時，應準用第十六條第一項規定期間預告雇主</t>
  </si>
  <si>
    <t>第 15-1 條</t>
  </si>
  <si>
    <t>未符合下列規定之一，雇主不得與勞工為最低服務年限之約定：</t>
  </si>
  <si>
    <t>一、雇主為勞工進行專業技術培訓，並提供該項培訓費用者。</t>
  </si>
  <si>
    <t>二、雇主為使勞工遵守最低服務年限之約定，提供其合理補償者。</t>
  </si>
  <si>
    <t>前項最低服務年限之約定，應就下列事項綜合考量，不得逾合理範圍：</t>
  </si>
  <si>
    <t>一、雇主為勞工進行專業技術培訓之期間及成本。</t>
  </si>
  <si>
    <t>二、從事相同或類似職務之勞工，其人力替補可能性。</t>
  </si>
  <si>
    <t>三、雇主提供勞工補償之額度及範圍。</t>
  </si>
  <si>
    <t>四、其他影響最低服務年限合理性之事項。</t>
  </si>
  <si>
    <t>違反前二項規定者，其約定無效。</t>
  </si>
  <si>
    <t>勞動契約因不可歸責於勞工之事由而於最低服務年限屆滿前終止者，勞工</t>
  </si>
  <si>
    <t>不負違反最低服務年限約定或返還訓練費用之責任。</t>
  </si>
  <si>
    <t>雇主依第十一條或第十三條但書規定終止勞動契約者，其預告期間依左列</t>
  </si>
  <si>
    <t>各款之規定：</t>
  </si>
  <si>
    <t>一、繼續工作三個月以上一年未滿者，於十日前預告之。</t>
  </si>
  <si>
    <t>二、繼續工作一年以上三年未滿者，於二十日前預告之。</t>
  </si>
  <si>
    <t>三、繼續工作三年以上者，於三十日前預告之。</t>
  </si>
  <si>
    <t>勞工於接到前項預告後，為另謀工作得於工作時間請假外出。其請假時數</t>
  </si>
  <si>
    <t>，每星期不得超過二日之工作時間，請假期間之工資照給。</t>
  </si>
  <si>
    <t>雇主未依第一項規定期間預告而終止契約者，應給付預告期間之工資。</t>
  </si>
  <si>
    <t>雇主依前條終止勞動契約者，應依下列規定發給勞工資遣費：</t>
  </si>
  <si>
    <t>一、在同一雇主之事業單位繼續工作，每滿一年發給相當於一個月平均工</t>
  </si>
  <si>
    <t>資之資遣費。</t>
  </si>
  <si>
    <t>二、依前款計算之剩餘月數，或工作未滿一年者，以比例計給之。未滿一</t>
  </si>
  <si>
    <t>個月者以一個月計。</t>
  </si>
  <si>
    <t>前項所定資遣費，雇主應於終止勞動契約三十日內發給。</t>
  </si>
  <si>
    <t>有左列情形之一者，勞工不得向雇主請求加發預告期間工資及資遣費：</t>
  </si>
  <si>
    <t>一、依第十二條或第十五條規定終止勞動契約者。</t>
  </si>
  <si>
    <t>二、定期勞動契約期滿離職者。</t>
  </si>
  <si>
    <t>勞動契約終止時，勞工如請求發給服務證明書，雇主或其代理人不得拒絕</t>
  </si>
  <si>
    <t>事業單位改組或轉讓時，除新舊雇主商定留用之勞工外，其餘勞工應依第</t>
  </si>
  <si>
    <t>十六條規定期間預告終止契約，並應依第十七條規定發給勞工資遣費。其</t>
  </si>
  <si>
    <t>留用勞工之工作年資，應由新雇主繼續予以承認。</t>
  </si>
  <si>
    <t>工資由勞雇雙方議定之。但不得低於基本工資。</t>
  </si>
  <si>
    <t>前項基本工資，由中央主管機關設基本工資審議委員會擬訂後，報請行政</t>
  </si>
  <si>
    <t>院核定之。</t>
  </si>
  <si>
    <t>前項基本工資審議委員會之組織及其審議程序等事項，由中央主管機關另</t>
  </si>
  <si>
    <t>以辦法定之。</t>
  </si>
  <si>
    <t>工資之給付，應以法定通用貨幣為之。但基於習慣或業務性質，得於勞動</t>
  </si>
  <si>
    <t>契約內訂明一部以實物給付之。工資之一部以實物給付時，其實物之作價</t>
  </si>
  <si>
    <t>應公平合理，並適合勞工及其家屬之需要。</t>
  </si>
  <si>
    <t>工資應全額直接給付勞工。但法令另有規定或勞雇雙方另有約定者，不在</t>
  </si>
  <si>
    <t>此限。</t>
  </si>
  <si>
    <t>工資之給付，除當事人有特別約定或按月預付者外，每月至少定期發給二</t>
  </si>
  <si>
    <t>次，並應提供工資各項目計算方式明細；按件計酬者亦同。</t>
  </si>
  <si>
    <t>雇主應置備勞工工資清冊，將發放工資、工資各項目計算方式明細、工資</t>
  </si>
  <si>
    <t>總額等事項記入。工資清冊應保存五年。</t>
  </si>
  <si>
    <t>雇主延長勞工工作時間者，其延長工作時間之工資，依下列標準加給：</t>
  </si>
  <si>
    <t>一、延長工作時間在二小時以內者，按平日每小時工資額加給三分之一以</t>
  </si>
  <si>
    <t>上。</t>
  </si>
  <si>
    <t>二、再延長工作時間在二小時以內者，按平日每小時工資額加給三分之二</t>
  </si>
  <si>
    <t>以上。</t>
  </si>
  <si>
    <t>三、依第三十二條第四項規定，延長工作時間者，按平日每小時工資額加</t>
  </si>
  <si>
    <t>倍發給。</t>
  </si>
  <si>
    <t>雇主使勞工於第三十六條所定休息日工作，工作時間在二小時以內者，其</t>
  </si>
  <si>
    <t>工資按平日每小時工資額另再加給一又三分之一以上；工作二小時後再繼</t>
  </si>
  <si>
    <t>續工作者，按平日每小時工資額另再加給一又三分之二以上。</t>
  </si>
  <si>
    <t>雇主對勞工不得因性別而有差別之待遇。工作相同、效率相同者，給付同</t>
  </si>
  <si>
    <t>等之工資。</t>
  </si>
  <si>
    <t>雇主不得預扣勞工工資作為違約金或賠償費用。</t>
  </si>
  <si>
    <t>雇主不按期給付工資者，主管機關得限期令其給付。</t>
  </si>
  <si>
    <t>雇主有歇業、清算或宣告破產之情事時，勞工之下列債權受償順序與第一</t>
  </si>
  <si>
    <t>順位抵押權、質權或留置權所擔保之債權相同，按其債權比例受清償；未</t>
  </si>
  <si>
    <t>獲清償部分，有最優先受清償之權：</t>
  </si>
  <si>
    <t>一、本於勞動契約所積欠之工資未滿六個月部分。</t>
  </si>
  <si>
    <t>二、雇主未依本法給付之退休金。</t>
  </si>
  <si>
    <t>三、雇主未依本法或勞工退休金條例給付之資遣費。</t>
  </si>
  <si>
    <t>雇主應按其當月僱用勞工投保薪資總額及規定之費率，繳納一定數額之積</t>
  </si>
  <si>
    <t>欠工資墊償基金，作為墊償下列各款之用：</t>
  </si>
  <si>
    <t>一、前項第一款積欠之工資數額。</t>
  </si>
  <si>
    <t>二、前項第二款與第三款積欠之退休金及資遣費，其合計數額以六個月平</t>
  </si>
  <si>
    <t>均工資為限。</t>
  </si>
  <si>
    <t>積欠工資墊償基金，累積至一定金額後，應降低費率或暫停收繳。</t>
  </si>
  <si>
    <t>第二項費率，由中央主管機關於萬分之十五範圍內擬訂，報請行政院核定</t>
  </si>
  <si>
    <t>之。</t>
  </si>
  <si>
    <t>雇主積欠之工資、退休金及資遣費，經勞工請求未獲清償者，由積欠工資</t>
  </si>
  <si>
    <t>墊償基金依第二項規定墊償之；雇主應於規定期限內，將墊款償還積欠工</t>
  </si>
  <si>
    <t>資墊償基金。</t>
  </si>
  <si>
    <t>積欠工資墊償基金，由中央主管機關設管理委員會管理之。基金之收繳有</t>
  </si>
  <si>
    <t>關業務，得由中央主管機關，委託勞工保險機構辦理之。基金墊償程序、</t>
  </si>
  <si>
    <t>收繳與管理辦法、第三項之一定金額及管理委員會組織規程，由中央主管</t>
  </si>
  <si>
    <t>機關定之。</t>
  </si>
  <si>
    <t>事業單位於營業年度終了結算，如有盈餘，除繳納稅捐、彌補虧損及提列</t>
  </si>
  <si>
    <t>股息、公積金外，對於全年工作並無過失之勞工，應給與獎金或分配紅利</t>
  </si>
  <si>
    <t>勞工正常工作時間，每日不得超過八小時，每週不得超過四十小時。</t>
  </si>
  <si>
    <t>前項正常工作時間，雇主經工會同意，如事業單位無工會者，經勞資會議</t>
  </si>
  <si>
    <t>同意後，得將其二週內二日之正常工作時數，分配於其他工作日。其分配</t>
  </si>
  <si>
    <t>於其他工作日之時數，每日不得超過二小時。但每週工作總時數不得超過</t>
  </si>
  <si>
    <t>四十八小時。</t>
  </si>
  <si>
    <t>第一項正常工作時間，雇主經工會同意，如事業單位無工會者，經勞資會</t>
  </si>
  <si>
    <t>議同意後，得將八週內之正常工作時數加以分配。但每日正常工作時間不</t>
  </si>
  <si>
    <t>得超過八小時，每週工作總時數不得超過四十八小時。</t>
  </si>
  <si>
    <t>前二項規定，僅適用於經中央主管機關指定之行業。</t>
  </si>
  <si>
    <t>雇主應置備勞工出勤紀錄，並保存五年。</t>
  </si>
  <si>
    <t>前項出勤紀錄，應逐日記載勞工出勤情形至分鐘為止。勞工向雇主申請其</t>
  </si>
  <si>
    <t>出勤紀錄副本或影本時，雇主不得拒絕。</t>
  </si>
  <si>
    <t>雇主不得以第一項正常工作時間之修正，作為減少勞工工資之事由。</t>
  </si>
  <si>
    <t>第一項至第三項及第三十條之一之正常工作時間，雇主得視勞工照顧家庭</t>
  </si>
  <si>
    <t>成員需要，允許勞工於不變更每日正常工作時數下，在一小時範圍內，彈</t>
  </si>
  <si>
    <t>性調整工作開始及終止之時間。</t>
  </si>
  <si>
    <t>第 30-1 條</t>
  </si>
  <si>
    <t>中央主管機關指定之行業，雇主經工會同意，如事業單位無工會者，經勞</t>
  </si>
  <si>
    <t>資會議同意後，其工作時間得依下列原則變更：</t>
  </si>
  <si>
    <t>一、四週內正常工作時數分配於其他工作日之時數，每日不得超過二小時</t>
  </si>
  <si>
    <t>，不受前條第二項至第四項規定之限制。</t>
  </si>
  <si>
    <t>二、當日正常工作時間達十小時者，其延長之工作時間不得超過二小時。</t>
  </si>
  <si>
    <t>三、女性勞工，除妊娠或哺乳期間者外，於夜間工作，不受第四十九條第</t>
  </si>
  <si>
    <t>一項之限制。但雇主應提供必要之安全衛生設施。</t>
  </si>
  <si>
    <t>依中華民國八十五年十二月二十七日修正施行前第三條規定適用本法之行</t>
  </si>
  <si>
    <t>業，除第一項第一款之農、林、漁、牧業外，均不適用前項規定。</t>
  </si>
  <si>
    <t>在坑道或隧道內工作之勞工，以入坑口時起至出坑口時止為工作時間。</t>
  </si>
  <si>
    <t>雇主有使勞工在正常工作時間以外工作之必要者，雇主經工會同意，如事</t>
  </si>
  <si>
    <t>業單位無工會者，經勞資會議同意後，得將工作時間延長之。</t>
  </si>
  <si>
    <t>前項雇主延長勞工之工作時間連同正常工作時間，一日不得超過十二小時</t>
  </si>
  <si>
    <t>；延長之工作時間，一個月不得超過四十六小時，但雇主經工會同意，如</t>
  </si>
  <si>
    <t>事業單位無工會者，經勞資會議同意後，延長之工作時間，一個月不得超</t>
  </si>
  <si>
    <t>過五十四小時，每三個月不得超過一百三十八小時。</t>
  </si>
  <si>
    <t>雇主僱用勞工人數在三十人以上，依前項但書規定延長勞工工作時間者，</t>
  </si>
  <si>
    <t>應報當地主管機關備查。</t>
  </si>
  <si>
    <t>因天災、事變或突發事件，雇主有使勞工在正常工作時間以外工作之必要</t>
  </si>
  <si>
    <t>者，得將工作時間延長之。但應於延長開始後二十四小時內通知工會；無</t>
  </si>
  <si>
    <t>工會組織者，應報當地主管機關備查。延長之工作時間，雇主應於事後補</t>
  </si>
  <si>
    <t>給勞工以適當之休息。</t>
  </si>
  <si>
    <t>在坑內工作之勞工，其工作時間不得延長。但以監視為主之工作，或有前</t>
  </si>
  <si>
    <t>項所定之情形者，不在此限。</t>
  </si>
  <si>
    <t>第 32-1 條</t>
  </si>
  <si>
    <t>雇主依第三十二條第一項及第二項規定使勞工延長工作時間，或使勞工於</t>
  </si>
  <si>
    <t>第三十六條所定休息日工作後，依勞工意願選擇補休並經雇主同意者，應</t>
  </si>
  <si>
    <t>依勞工工作之時數計算補休時數。</t>
  </si>
  <si>
    <t>前項之補休，其補休期限由勞雇雙方協商；補休期限屆期或契約終止未補</t>
  </si>
  <si>
    <t>休之時數，應依延長工作時間或休息日工作當日之工資計算標準發給工資</t>
  </si>
  <si>
    <t>；未發給工資者，依違反第二十四條規定論處。</t>
  </si>
  <si>
    <t>第三條所列事業，除製造業及礦業外，因公眾之生活便利或其他特殊原因</t>
  </si>
  <si>
    <t>，有調整第三十條、第三十二條所定之正常工作時間及延長工作時間之必</t>
  </si>
  <si>
    <t>要者，得由當地主管機關會商目的事業主管機關及工會，就必要之限度內</t>
  </si>
  <si>
    <t>以命令調整之。</t>
  </si>
  <si>
    <t>勞工工作採輪班制者，其工作班次，每週更換一次。但經勞工同意者不在</t>
  </si>
  <si>
    <t>依前項更換班次時，至少應有連續十一小時之休息時間。但因工作特性或</t>
  </si>
  <si>
    <t>特殊原因，經中央目的事業主管機關商請中央主管機關公告者，得變更休</t>
  </si>
  <si>
    <t>息時間不少於連續八小時。</t>
  </si>
  <si>
    <t>雇主依前項但書規定變更休息時間者，應經工會同意，如事業單位無工會</t>
  </si>
  <si>
    <t>者，經勞資會議同意後，始得為之。雇主僱用勞工人數在三十人以上者，</t>
  </si>
  <si>
    <t>勞工繼續工作四小時，至少應有三十分鐘之休息。但實行輪班制或其工作</t>
  </si>
  <si>
    <t>有連續性或緊急性者，雇主得在工作時間內，另行調配其休息時間。</t>
  </si>
  <si>
    <t>勞工每七日中應有二日之休息，其中一日為例假，一日為休息日。</t>
  </si>
  <si>
    <t>雇主有下列情形之一，不受前項規定之限制：</t>
  </si>
  <si>
    <t>一、依第三十條第二項規定變更正常工作時間者，勞工每七日中至少應有</t>
  </si>
  <si>
    <t>一日之例假，每二週內之例假及休息日至少應有四日。</t>
  </si>
  <si>
    <t>二、依第三十條第三項規定變更正常工作時間者，勞工每七日中至少應有</t>
  </si>
  <si>
    <t>一日之例假，每八週內之例假及休息日至少應有十六日。</t>
  </si>
  <si>
    <t>三、依第三十條之一規定變更正常工作時間者，勞工每二週內至少應有二</t>
  </si>
  <si>
    <t>日之例假，每四週內之例假及休息日至少應有八日。</t>
  </si>
  <si>
    <t>雇主使勞工於休息日工作之時間，計入第三十二條第二項所定延長工作時</t>
  </si>
  <si>
    <t>間總數。但因天災、事變或突發事件，雇主有使勞工於休息日工作之必要</t>
  </si>
  <si>
    <t>者，其工作時數不受第三十二條第二項規定之限制。</t>
  </si>
  <si>
    <t>經中央目的事業主管機關同意，且經中央主管機關指定之行業，雇主得將</t>
  </si>
  <si>
    <t>第一項、第二項第一款及第二款所定之例假，於每七日之週期內調整之。</t>
  </si>
  <si>
    <t>前項所定例假之調整，應經工會同意，如事業單位無工會者，經勞資會議</t>
  </si>
  <si>
    <t>同意後，始得為之。雇主僱用勞工人數在三十人以上者，應報當地主管機</t>
  </si>
  <si>
    <t>關備查。</t>
  </si>
  <si>
    <t>內政部所定應放假之紀念日、節日、勞動節及其他中央主管機關指定應放</t>
  </si>
  <si>
    <t>假日，均應休假。</t>
  </si>
  <si>
    <t>中華民國一百零五年十二月六日修正之前項規定，自一百零六年一月一日</t>
  </si>
  <si>
    <t>施行。</t>
  </si>
  <si>
    <t>勞工在同一雇主或事業單位，繼續工作滿一定期間者，應依下列規定給予</t>
  </si>
  <si>
    <t>特別休假：</t>
  </si>
  <si>
    <t>一、六個月以上一年未滿者，三日。</t>
  </si>
  <si>
    <t>二、一年以上二年未滿者，七日。</t>
  </si>
  <si>
    <t>三、二年以上三年未滿者，十日。</t>
  </si>
  <si>
    <t>四、三年以上五年未滿者，每年十四日。</t>
  </si>
  <si>
    <t>五、五年以上十年未滿者，每年十五日。</t>
  </si>
  <si>
    <t>六、十年以上者，每一年加給一日，加至三十日為止。</t>
  </si>
  <si>
    <t>前項之特別休假期日，由勞工排定之。但雇主基於企業經營上之急迫需求</t>
  </si>
  <si>
    <t>或勞工因個人因素，得與他方協商調整。</t>
  </si>
  <si>
    <t>雇主應於勞工符合第一項所定之特別休假條件時，告知勞工依前二項規定</t>
  </si>
  <si>
    <t>排定特別休假。</t>
  </si>
  <si>
    <t>雇主應將勞工每年特別休假之期日及未休之日數所發給之工資數額，記載</t>
  </si>
  <si>
    <t>於第二十三條所定之勞工工資清冊，並每年定期將其內容以書面通知勞工</t>
  </si>
  <si>
    <t>勞工依本條主張權利時，雇主如認為其權利不存在，應負舉證責任。</t>
  </si>
  <si>
    <t>第三十六條所定之例假、休息日、第三十七條所定之休假及第三十八條所</t>
  </si>
  <si>
    <t>定之特別休假，工資應由雇主照給。雇主經徵得勞工同意於休假日工作者</t>
  </si>
  <si>
    <t>，工資應加倍發給。因季節性關係有趕工必要，經勞工或工會同意照常工</t>
  </si>
  <si>
    <t>作者，亦同。</t>
  </si>
  <si>
    <t>因天災、事變或突發事件，雇主認有繼續工作之必要時，得停止第三十六</t>
  </si>
  <si>
    <t>條至第三十八條所定勞工之假期。但停止假期之工資，應加倍發給，並應</t>
  </si>
  <si>
    <t>於事後補假休息。</t>
  </si>
  <si>
    <t>前項停止勞工假期，應於事後二十四小時內，詳述理由，報請當地主管機</t>
  </si>
  <si>
    <t>關核備。</t>
  </si>
  <si>
    <t>公用事業之勞工，當地主管機關認有必要時，得停止第三十八條所定之特</t>
  </si>
  <si>
    <t>別休假。假期內之工資應由雇主加倍發給。</t>
  </si>
  <si>
    <t>勞工因健康或其他正當理由，不能接受正常工作時間以外之工作者，雇主</t>
  </si>
  <si>
    <t>不得強制其工作。</t>
  </si>
  <si>
    <t>勞工因婚、喪、疾病或其他正當事由得請假；請假應給之假期及事假以外</t>
  </si>
  <si>
    <t>期間內工資給付之最低標準，由中央主管機關定之。</t>
  </si>
  <si>
    <t>十五歲以上未滿十六歲之受僱從事工作者，為童工。</t>
  </si>
  <si>
    <t>童工及十六歲以上未滿十八歲之人，不得從事危險性或有害性之工作。</t>
  </si>
  <si>
    <t>雇主不得僱用未滿十五歲之人從事工作。但國民中學畢業或經主管機關認</t>
  </si>
  <si>
    <t>定其工作性質及環境無礙其身心健康而許可者，不在此限。</t>
  </si>
  <si>
    <t>前項受僱之人，準用童工保護之規定。</t>
  </si>
  <si>
    <t>第一項工作性質及環境無礙其身心健康之認定基準、審查程序及其他應遵</t>
  </si>
  <si>
    <t>行事項之辦法，由中央主管機關依勞工年齡、工作性質及受國民義務教育</t>
  </si>
  <si>
    <t>之時間等因素定之。</t>
  </si>
  <si>
    <t>未滿十五歲之人透過他人取得工作為第三人提供勞務，或直接為他人提供</t>
  </si>
  <si>
    <t>勞務取得報酬未具勞僱關係者，準用前項及童工保護之規定。</t>
  </si>
  <si>
    <t>未滿十八歲之人受僱從事工作者，雇主應置備其法定代理人同意書及其年</t>
  </si>
  <si>
    <t>齡證明文件。</t>
  </si>
  <si>
    <t>童工每日之工作時間不得超過八小時，每週之工作時間不得超過四十小時</t>
  </si>
  <si>
    <t>，例假日不得工作。</t>
  </si>
  <si>
    <t>童工不得於午後八時至翌晨六時之時間內工作。</t>
  </si>
  <si>
    <t>雇主不得使女工於午後十時至翌晨六時之時間內工作。但雇主經工會同意</t>
  </si>
  <si>
    <t>，如事業單位無工會者，經勞資會議同意後，且符合下列各款規定者，不</t>
  </si>
  <si>
    <t>在此限：</t>
  </si>
  <si>
    <t>一、提供必要之安全衛生設施。</t>
  </si>
  <si>
    <t>二、無大眾運輸工具可資運用時，提供交通工具或安排女工宿舍。</t>
  </si>
  <si>
    <t>前項第一款所稱必要之安全衛生設施，其標準由中央主管機關定之。但雇</t>
  </si>
  <si>
    <t>主與勞工約定之安全衛生設施優於本法者，從其約定。</t>
  </si>
  <si>
    <t>女工因健康或其他正當理由，不能於午後十時至翌晨六時之時間內工作者</t>
  </si>
  <si>
    <t>，雇主不得強制其工作。</t>
  </si>
  <si>
    <t>第一項規定，於因天災、事變或突發事件，雇主必須使女工於午後十時至</t>
  </si>
  <si>
    <t>翌晨六時之時間內工作時，不適用之。</t>
  </si>
  <si>
    <t>第一項但書及前項規定，於妊娠或哺乳期間之女工，不適用之。</t>
  </si>
  <si>
    <t>女工分娩前後，應停止工作，給予產假八星期；妊娠三個月以上流產者，</t>
  </si>
  <si>
    <t>應停止工作，給予產假四星期。</t>
  </si>
  <si>
    <t>前項女工受僱工作在六個月以上者，停止工作期間工資照給；未滿六個月</t>
  </si>
  <si>
    <t>者減半發給。</t>
  </si>
  <si>
    <t>女工在妊娠期間，如有較為輕易之工作，得申請改調，雇主不得拒絕，並</t>
  </si>
  <si>
    <t>不得減少其工資。</t>
  </si>
  <si>
    <t>第 52 條</t>
  </si>
  <si>
    <t>子女未滿一歲須女工親自哺乳者，於第三十五條規定之休息時間外，雇主</t>
  </si>
  <si>
    <t>應每日另給哺乳時間二次，每次以三十分鐘為度。</t>
  </si>
  <si>
    <t>前項哺乳時間，視為工作時間。</t>
  </si>
  <si>
    <t>第 53 條</t>
  </si>
  <si>
    <t>勞工有下列情形之一，得自請退休：</t>
  </si>
  <si>
    <t>一、工作十五年以上年滿五十五歲者。</t>
  </si>
  <si>
    <t>二、工作二十五年以上者。</t>
  </si>
  <si>
    <t>三、工作十年以上年滿六十歲者。</t>
  </si>
  <si>
    <t>第 54 條</t>
  </si>
  <si>
    <t>勞工非有下列情形之一，雇主不得強制其退休：</t>
  </si>
  <si>
    <t>一、年滿六十五歲者。</t>
  </si>
  <si>
    <t>二、身心障礙不堪勝任工作者。</t>
  </si>
  <si>
    <t>前項第一款所規定之年齡，對於擔任具有危險、堅強體力等特殊性質之工</t>
  </si>
  <si>
    <t>作者，得由事業單位報請中央主管機關予以調整。但不得少於五十五歲。</t>
  </si>
  <si>
    <t>第 55 條</t>
  </si>
  <si>
    <t>勞工退休金之給與標準如下：</t>
  </si>
  <si>
    <t>一、按其工作年資，每滿一年給與兩個基數。但超過十五年之工作年資，</t>
  </si>
  <si>
    <t>每滿一年給與一個基數，最高總數以四十五個基數為限。未滿半年者</t>
  </si>
  <si>
    <t>以半年計；滿半年者以一年計。</t>
  </si>
  <si>
    <t>二、依第五十四條第一項第二款規定，強制退休之勞工，其身心障礙係因</t>
  </si>
  <si>
    <t>執行職務所致者，依前款規定加給百分之二十。</t>
  </si>
  <si>
    <t>前項第一款退休金基數之標準，係指核准退休時一個月平均工資。</t>
  </si>
  <si>
    <t>第一項所定退休金，雇主應於勞工退休之日起三十日內給付，如無法一次</t>
  </si>
  <si>
    <t>發給時，得報經主管機關核定後，分期給付。本法施行前，事業單位原定</t>
  </si>
  <si>
    <t>退休標準優於本法者，從其規定。</t>
  </si>
  <si>
    <t>第 56 條</t>
  </si>
  <si>
    <t>雇主應依勞工每月薪資總額百分之二至百分之十五範圍內，按月提撥勞工</t>
  </si>
  <si>
    <t>退休準備金，專戶存儲，並不得作為讓與、扣押、抵銷或擔保之標的；其</t>
  </si>
  <si>
    <t>提撥之比率、程序及管理等事項之辦法，由中央主管機關擬訂，報請行政</t>
  </si>
  <si>
    <t>雇主應於每年年度終了前，估算前項勞工退休準備金專戶餘額，該餘額不</t>
  </si>
  <si>
    <t>足給付次一年度內預估成就第五十三條或第五十四條第一項第一款退休條</t>
  </si>
  <si>
    <t>件之勞工，依前條計算之退休金數額者，雇主應於次年度三月底前一次提</t>
  </si>
  <si>
    <t>撥其差額，並送事業單位勞工退休準備金監督委員會審議。</t>
  </si>
  <si>
    <t>第一項雇主按月提撥之勞工退休準備金匯集為勞工退休基金，由中央主管</t>
  </si>
  <si>
    <t>機關設勞工退休基金監理委員會管理之；其組織、會議及其他相關事項，</t>
  </si>
  <si>
    <t>前項基金之收支、保管及運用，由中央主管機關會同財政部委託金融機構</t>
  </si>
  <si>
    <t>辦理。最低收益不得低於當地銀行二年定期存款利率之收益；如有虧損，</t>
  </si>
  <si>
    <t>由國庫補足之。基金之收支、保管及運用辦法，由中央主管機關擬訂，報</t>
  </si>
  <si>
    <t>請行政院核定之。</t>
  </si>
  <si>
    <t>雇主所提撥勞工退休準備金，應由勞工與雇主共同組織勞工退休準備金監</t>
  </si>
  <si>
    <t>督委員會監督之。委員會中勞工代表人數不得少於三分之二；其組織準則</t>
  </si>
  <si>
    <t>，由中央主管機關定之。</t>
  </si>
  <si>
    <t>雇主按月提撥之勞工退休準備金比率之擬訂或調整，應經事業單位勞工退</t>
  </si>
  <si>
    <t>休準備金監督委員會審議通過，並報請當地主管機關核定。</t>
  </si>
  <si>
    <t>金融機構辦理核貸業務，需查核該事業單位勞工退休準備金提撥狀況之必</t>
  </si>
  <si>
    <t>要資料時，得請當地主管機關提供。</t>
  </si>
  <si>
    <t>金融機構依前項取得之資料，應負保密義務，並確實辦理資料安全稽核作</t>
  </si>
  <si>
    <t>業。</t>
  </si>
  <si>
    <t>前二項有關勞工退休準備金必要資料之內容、範圍、申請程序及其他應遵</t>
  </si>
  <si>
    <t>行事項之辦法，由中央主管機關會商金融監督管理委員會定之。</t>
  </si>
  <si>
    <t>第 57 條</t>
  </si>
  <si>
    <t>勞工工作年資以服務同一事業者為限。但受同一雇主調動之工作年資，及</t>
  </si>
  <si>
    <t>依第二十條規定應由新雇主繼續予以承認之年資，應予併計。</t>
  </si>
  <si>
    <t>第 58 條</t>
  </si>
  <si>
    <t>勞工請領退休金之權利，自退休之次月起，因五年間不行使而消滅。</t>
  </si>
  <si>
    <t>勞工請領退休金之權利，不得讓與、抵銷、扣押或供擔保。</t>
  </si>
  <si>
    <t>勞工依本法規定請領勞工退休金者，得檢具證明文件，於金融機構開立專</t>
  </si>
  <si>
    <t>戶，專供存入勞工退休金之用。</t>
  </si>
  <si>
    <t>前項專戶內之存款，不得作為抵銷、扣押、供擔保或強制執行之標的。</t>
  </si>
  <si>
    <t>第 59 條</t>
  </si>
  <si>
    <t>勞工因遭遇職業災害而致死亡、失能、傷害或疾病時，雇主應依下列規定</t>
  </si>
  <si>
    <t>予以補償。但如同一事故，依勞工保險條例或其他法令規定，已由雇主支</t>
  </si>
  <si>
    <t>付費用補償者，雇主得予以抵充之：</t>
  </si>
  <si>
    <t>一、勞工受傷或罹患職業病時，雇主應補償其必需之醫療費用。職業病之</t>
  </si>
  <si>
    <t>種類及其醫療範圍，依勞工保險條例有關之規定。</t>
  </si>
  <si>
    <t>二、勞工在醫療中不能工作時，雇主應按其原領工資數額予以補償。但醫</t>
  </si>
  <si>
    <t>療期間屆滿二年仍未能痊癒，經指定之醫院診斷，審定為喪失原有工</t>
  </si>
  <si>
    <t>作能力，且不合第三款之失能給付標準者，雇主得一次給付四十個月</t>
  </si>
  <si>
    <t>之平均工資後，免除此項工資補償責任。</t>
  </si>
  <si>
    <t>三、勞工經治療終止後，經指定之醫院診斷，審定其遺存障害者，雇主應</t>
  </si>
  <si>
    <t>按其平均工資及其失能程度，一次給予失能補償。失能補償標準，依</t>
  </si>
  <si>
    <t>勞工保險條例有關之規定。</t>
  </si>
  <si>
    <t>四、勞工遭遇職業傷害或罹患職業病而死亡時，雇主除給與五個月平均工</t>
  </si>
  <si>
    <t>資之喪葬費外，並應一次給與其遺屬四十個月平均工資之死亡補償。</t>
  </si>
  <si>
    <t>其遺屬受領死亡補償之順位如下：</t>
  </si>
  <si>
    <t>（一）配偶及子女。</t>
  </si>
  <si>
    <t>（二）父母。</t>
  </si>
  <si>
    <t>（三）祖父母。</t>
  </si>
  <si>
    <t>（四）孫子女。</t>
  </si>
  <si>
    <t>（五）兄弟姐妹。</t>
  </si>
  <si>
    <t>第 60 條</t>
  </si>
  <si>
    <t>雇主依前條規定給付之補償金額，得抵充就同一事故所生損害之賠償金額</t>
  </si>
  <si>
    <t>第 61 條</t>
  </si>
  <si>
    <t>第五十九條之受領補償權，自得受領之日起，因二年間不行使而消滅。</t>
  </si>
  <si>
    <t>受領補償之權利，不因勞工之離職而受影響，且不得讓與、抵銷、扣押或</t>
  </si>
  <si>
    <t>供擔保。</t>
  </si>
  <si>
    <t>勞工或其遺屬依本法規定受領職業災害補償金者，得檢具證明文件，於金</t>
  </si>
  <si>
    <t>融機構開立專戶，專供存入職業災害補償金之用。</t>
  </si>
  <si>
    <t>第 62 條</t>
  </si>
  <si>
    <t>事業單位以其事業招人承攬，如有再承攬時，承攬人或中間承攬人，就各</t>
  </si>
  <si>
    <t>該承攬部分所使用之勞工，均應與最後承攬人，連帶負本章所定雇主應負</t>
  </si>
  <si>
    <t>職業災害補償之責任。</t>
  </si>
  <si>
    <t>事業單位或承攬人或中間承攬人，為前項之災害補償時，就其所補償之部</t>
  </si>
  <si>
    <t>分，得向最後承攬人求償。</t>
  </si>
  <si>
    <t>第 63 條</t>
  </si>
  <si>
    <t>承攬人或再承攬人工作場所，在原事業單位工作場所範圍內，或為原事業</t>
  </si>
  <si>
    <t>單位提供者，原事業單位應督促承攬人或再承攬人，對其所僱用勞工之勞</t>
  </si>
  <si>
    <t>動條件應符合有關法令之規定。</t>
  </si>
  <si>
    <t>事業單位違背勞工安全衛生法有關對於承攬人、再承攬人應負責任之規定</t>
  </si>
  <si>
    <t>，致承攬人或再承攬人所僱用之勞工發生職業災害時，應與該承攬人、再</t>
  </si>
  <si>
    <t>承攬人負連帶補償責任。</t>
  </si>
  <si>
    <t>第 64 條</t>
  </si>
  <si>
    <t>雇主不得招收未滿十五歲之人為技術生。但國民中學畢業者，不在此限。</t>
  </si>
  <si>
    <t>稱技術生者，指依中央主管機關規定之技術生訓練職類中以學習技能為目</t>
  </si>
  <si>
    <t>的，依本章之規定而接受雇主訓練之人。</t>
  </si>
  <si>
    <t>本章規定，於事業單位之養成工、見習生、建教合作班之學生及其他與技</t>
  </si>
  <si>
    <t>術生性質相類之人，準用之。</t>
  </si>
  <si>
    <t>第 65 條</t>
  </si>
  <si>
    <t>雇主招收技術生時，須與技術生簽訂書面訓練契約一式三份，訂明訓練項</t>
  </si>
  <si>
    <t>目、訓練期限、膳宿負擔、生活津貼、相關教學、勞工保險、結業證明、</t>
  </si>
  <si>
    <t>契約生效與解除之條件及其他有關雙方權利、義務事項，由當事人分執，</t>
  </si>
  <si>
    <t>並送主管機關備案。</t>
  </si>
  <si>
    <t>前項技術生如為未成年人，其訓練契約，應得法定代理人之允許。</t>
  </si>
  <si>
    <t>第 66 條</t>
  </si>
  <si>
    <t>雇主不得向技術生收取有關訓練費用。</t>
  </si>
  <si>
    <t>第 67 條</t>
  </si>
  <si>
    <t>技術生訓練期滿，雇主得留用之，並應與同等工作之勞工享受同等之待遇</t>
  </si>
  <si>
    <t>。雇主如於技術生訓練契約內訂明留用期間，應不得超過其訓練期間。</t>
  </si>
  <si>
    <t>第 68 條</t>
  </si>
  <si>
    <t>技術生人數，不得超過勞工人數四分之一。勞工人數不滿四人者，以四人</t>
  </si>
  <si>
    <t>計。</t>
  </si>
  <si>
    <t>第 69 條</t>
  </si>
  <si>
    <t>本法第四章工作時間、休息、休假，第五章童工、女工，第七章災害補償</t>
  </si>
  <si>
    <t>及其他勞工保險等有關規定，於技術生準用之。</t>
  </si>
  <si>
    <t>技術生災害補償所採薪資計算之標準，不得低於基本工資。</t>
  </si>
  <si>
    <t>第 70 條</t>
  </si>
  <si>
    <t>雇主僱用勞工人數在三十人以上者，應依其事業性質，就左列事項訂立工</t>
  </si>
  <si>
    <t>作規則，報請主管機關核備後並公開揭示之：</t>
  </si>
  <si>
    <t>一、工作時間、休息、休假、國定紀念日、特別休假及繼續性工作之輪班</t>
  </si>
  <si>
    <t>方法。</t>
  </si>
  <si>
    <t>二、工資之標準、計算方法及發放日期。</t>
  </si>
  <si>
    <t>三、延長工作時間。</t>
  </si>
  <si>
    <t>四、津貼及獎金。</t>
  </si>
  <si>
    <t>五、應遵守之紀律。</t>
  </si>
  <si>
    <t>六、考勤、請假、獎懲及升遷。</t>
  </si>
  <si>
    <t>七、受僱、解僱、資遣、離職及退休。</t>
  </si>
  <si>
    <t>八、災害傷病補償及撫卹。</t>
  </si>
  <si>
    <t>九、福利措施。</t>
  </si>
  <si>
    <t>十、勞雇雙方應遵守勞工安全衛生規定。</t>
  </si>
  <si>
    <t>十一、勞雇雙方溝通意見加強合作之方法。</t>
  </si>
  <si>
    <t>十二、其他。</t>
  </si>
  <si>
    <t>第 71 條</t>
  </si>
  <si>
    <t>工作規則，違反法令之強制或禁止規定或其他有關該事業適用之團體協約</t>
  </si>
  <si>
    <t>規定者，無效。</t>
  </si>
  <si>
    <t>第 十 章 監督與檢查</t>
  </si>
  <si>
    <t>第 72 條</t>
  </si>
  <si>
    <t>中央主管機關，為貫徹本法及其他勞工法令之執行，設勞工檢查機構或授</t>
  </si>
  <si>
    <t>權直轄市主管機關專設檢查機構辦理之；直轄市、縣（市）主管機關於必</t>
  </si>
  <si>
    <t>要時，亦得派員實施檢查。</t>
  </si>
  <si>
    <t>前項勞工檢查機構之組織，由中央主管機關定之。</t>
  </si>
  <si>
    <t>第 73 條</t>
  </si>
  <si>
    <t>檢查員執行職務，應出示檢查證，各事業單位不得拒絕。事業單位拒絕檢</t>
  </si>
  <si>
    <t>查時，檢查員得會同當地主管機關或警察機關強制檢查之。</t>
  </si>
  <si>
    <t>檢查員執行職務，得就本法規定事項，要求事業單位提出必要之報告、紀</t>
  </si>
  <si>
    <t>錄、帳冊及有關文件或書面說明。如需抽取物料、樣品或資料時，應事先</t>
  </si>
  <si>
    <t>通知雇主或其代理人並掣給收據。</t>
  </si>
  <si>
    <t>第 74 條</t>
  </si>
  <si>
    <t>勞工發現事業單位違反本法及其他勞工法令規定時，得向雇主、主管機關</t>
  </si>
  <si>
    <t>或檢查機構申訴。</t>
  </si>
  <si>
    <t>雇主不得因勞工為前項申訴，而予以解僱、降調、減薪、損害其依法令、</t>
  </si>
  <si>
    <t>契約或習慣上所應享有之權益，或其他不利之處分。</t>
  </si>
  <si>
    <t>雇主為前項行為之一者，無效。</t>
  </si>
  <si>
    <t>主管機關或檢查機構於接獲第一項申訴後，應為必要之調查，並於六十日</t>
  </si>
  <si>
    <t>內將處理情形，以書面通知勞工。</t>
  </si>
  <si>
    <t>主管機關或檢查機構應對申訴人身分資料嚴守秘密，不得洩漏足以識別其</t>
  </si>
  <si>
    <t>身分之資訊。</t>
  </si>
  <si>
    <t>違反前項規定者，除公務員應依法追究刑事與行政責任外，對因此受有損</t>
  </si>
  <si>
    <t>害之勞工，應負損害賠償責任。</t>
  </si>
  <si>
    <t>主管機關受理檢舉案件之保密及其他應遵行事項之辦法，由中央主管機關</t>
  </si>
  <si>
    <t>定之。</t>
  </si>
  <si>
    <t>第 十一 章 罰則</t>
  </si>
  <si>
    <t>第 75 條</t>
  </si>
  <si>
    <t>違反第五條規定者，處五年以下有期徒刑、拘役或科或併科新臺幣七十五</t>
  </si>
  <si>
    <t>萬元以下罰金。</t>
  </si>
  <si>
    <t>第 76 條</t>
  </si>
  <si>
    <t>違反第六條規定者，處三年以下有期徒刑、拘役或科或併科新臺幣四十五</t>
  </si>
  <si>
    <t>第 77 條</t>
  </si>
  <si>
    <t>違反第四十二條、第四十四條第二項、第四十五條第一項、第四十七條、</t>
  </si>
  <si>
    <t>第四十八條、第四十九條第三項或第六十四條第一項規定者，處六個月以</t>
  </si>
  <si>
    <t>下有期徒刑、拘役或科或併科新臺幣三十萬元以下罰金。</t>
  </si>
  <si>
    <t>第 78 條</t>
  </si>
  <si>
    <t>未依第十七條、第五十五條規定之標準或期限給付者，處新臺幣三十萬元</t>
  </si>
  <si>
    <t>以上一百五十萬元以下罰鍰，並限期令其給付，屆期未給付者，應按次處</t>
  </si>
  <si>
    <t>罰。</t>
  </si>
  <si>
    <t>違反第十三條、第二十六條、第五十條、第五十一條或第五十六條第二項</t>
  </si>
  <si>
    <t>規定者，處新臺幣九萬元以上四十五萬元以下罰鍰。</t>
  </si>
  <si>
    <t>第 79 條</t>
  </si>
  <si>
    <t>有下列各款規定行為之一者，處新臺幣二萬元以上一百萬元以下罰鍰：</t>
  </si>
  <si>
    <t>一、違反第二十一條第一項、第二十二條至第二十五條、第三十條第一項</t>
  </si>
  <si>
    <t>至第三項、第六項、第七項、第三十二條、第三十四條至第四十一條</t>
  </si>
  <si>
    <t>、第四十九條第一項或第五十九條規定。</t>
  </si>
  <si>
    <t>二、違反主管機關依第二十七條限期給付工資或第三十三條調整工作時間</t>
  </si>
  <si>
    <t>之命令。</t>
  </si>
  <si>
    <t>三、違反中央主管機關依第四十三條所定假期或事假以外期間內工資給付</t>
  </si>
  <si>
    <t>之最低標準。</t>
  </si>
  <si>
    <t>違反第三十條第五項或第四十九條第五項規定者，處新臺幣九萬元以上四</t>
  </si>
  <si>
    <t>十五萬元以下罰鍰。</t>
  </si>
  <si>
    <t>違反第七條、第九條第一項、第十六條、第十九條、第二十八條第二項、</t>
  </si>
  <si>
    <t>第四十六條、第五十六條第一項、第六十五條第一項、第六十六條至第六</t>
  </si>
  <si>
    <t>十八條、第七十條或第七十四條第二項規定者，處新臺幣二萬元以上三十</t>
  </si>
  <si>
    <t>萬元以下罰鍰。</t>
  </si>
  <si>
    <t>有前三項規定行為之一者，主管機關得依事業規模、違反人數或違反情節</t>
  </si>
  <si>
    <t>，加重其罰鍰至法定罰鍰最高額二分之一。</t>
  </si>
  <si>
    <t>第 79-1 條</t>
  </si>
  <si>
    <t>違反第四十五條第二項、第四項、第六十四條第三項及第六十九條第一項</t>
  </si>
  <si>
    <t>準用規定之處罰，適用本法罰則章規定。</t>
  </si>
  <si>
    <t>第 80 條</t>
  </si>
  <si>
    <t>拒絕、規避或阻撓勞工檢查員依法執行職務者，處新臺幣三萬元以上十五</t>
  </si>
  <si>
    <t>第 80-1 條</t>
  </si>
  <si>
    <t>違反本法經主管機關處以罰鍰者，主管機關應公布其事業單位或事業主之</t>
  </si>
  <si>
    <t>名稱、負責人姓名，並限期令其改善；屆期未改善者，應按次處罰。</t>
  </si>
  <si>
    <t>主管機關裁處罰鍰，得審酌與違反行為有關之勞工人數、累計違法次數或</t>
  </si>
  <si>
    <t>未依法給付之金額，為量罰輕重之標準。</t>
  </si>
  <si>
    <t>第 81 條</t>
  </si>
  <si>
    <t>法人之代表人、法人或自然人之代理人、受僱人或其他從業人員，因執行</t>
  </si>
  <si>
    <t>業務違反本法規定，除依本章規定處罰行為人外，對該法人或自然人並應</t>
  </si>
  <si>
    <t>處以各該條所定之罰金或罰鍰。但法人之代表人或自然人對於違反之發生</t>
  </si>
  <si>
    <t>，已盡力為防止行為者，不在此限。</t>
  </si>
  <si>
    <t>法人之代表人或自然人教唆或縱容為違反之行為者，以行為人論。</t>
  </si>
  <si>
    <t>第 82 條</t>
  </si>
  <si>
    <t>本法所定之罰鍰，經主管機關催繳，仍不繳納時，得移送法院強制執行。</t>
  </si>
  <si>
    <t>第 十二 章 附則</t>
  </si>
  <si>
    <t>第 83 條</t>
  </si>
  <si>
    <t>為協調勞資關係，促進勞資合作，提高工作效率，事業單位應舉辦勞資會</t>
  </si>
  <si>
    <t>議。其辦法由中央主管機關會同經濟部訂定，並報行政院核定。</t>
  </si>
  <si>
    <t>第 84 條</t>
  </si>
  <si>
    <t>公務員兼具勞工身分者，其有關任（派）免、薪資、獎懲、退休、撫卹及</t>
  </si>
  <si>
    <t>保險（含職業災害）等事項，應適用公務員法令之規定。但其他所定勞動</t>
  </si>
  <si>
    <t>條件優於本法規定者，從其規定。</t>
  </si>
  <si>
    <t>第 84-1 條</t>
  </si>
  <si>
    <t>經中央主管機關核定公告之下列工作者，得由勞雇雙方另行約定，工作時</t>
  </si>
  <si>
    <t>間、例假、休假、女性夜間工作，並報請當地主管機關核備，不受第三十</t>
  </si>
  <si>
    <t>一、監督、管理人員或責任制專業人員。</t>
  </si>
  <si>
    <t>二、監視性或間歇性之工作。</t>
  </si>
  <si>
    <t>三、其他性質特殊之工作。</t>
  </si>
  <si>
    <t>前項約定應以書面為之，並應參考本法所定之基準且不得損及勞工之健康</t>
  </si>
  <si>
    <t>及福祉。</t>
  </si>
  <si>
    <t>第 84-2 條</t>
  </si>
  <si>
    <t>勞工工作年資自受僱之日起算，適用本法前之工作年資，其資遣費及退休</t>
  </si>
  <si>
    <t>金給與標準，依其當時應適用之法令規定計算；當時無法令可資適用者，</t>
  </si>
  <si>
    <t>依各該事業單位自訂之規定或勞雇雙方之協商計算之。適用本法後之工作</t>
  </si>
  <si>
    <t>年資，其資遣費及退休金給與標準，依第十七條及第五十五條規定計算。</t>
  </si>
  <si>
    <t>第 85 條</t>
  </si>
  <si>
    <t>本法施行細則，由中央主管機關擬定，報請行政院核定。</t>
  </si>
  <si>
    <t>第 86 條</t>
  </si>
  <si>
    <t>本法自公布日施行。</t>
  </si>
  <si>
    <t>本法中華民國八十九年六月二十八日修正公布之第三十條第一項及第二項</t>
  </si>
  <si>
    <t>，自九十年一月一日施行；一百零四年二月四日修正公布之第二十八條第</t>
  </si>
  <si>
    <t>一項，自公布後八個月施行；一百零四年六月三日修正公布之條文，自一</t>
  </si>
  <si>
    <t>百零五年一月一日施行；一百零五年十二月二十一日修正公布之第三十四</t>
  </si>
  <si>
    <t>條第二項施行日期，由行政院定之、第三十七條及第三十八條，自一百零</t>
  </si>
  <si>
    <t>六年一月一日施行。</t>
  </si>
  <si>
    <t>本法中華民國一百零七年一月十日修正之條文，自一百零七年三月一日施</t>
  </si>
  <si>
    <t>行。</t>
  </si>
  <si>
    <t>法規名稱：勞動基準法施行細則 英</t>
  </si>
  <si>
    <t>修正日期：民國 108 年 02 月 14 日</t>
  </si>
  <si>
    <t>作者。</t>
  </si>
  <si>
    <t>五、依勞工請假規則請普通傷病假者。</t>
  </si>
  <si>
    <t>六、依性別工作平等法請生理假、產假、家庭照顧假或安胎休養，致減少</t>
  </si>
  <si>
    <t>工資者。</t>
  </si>
  <si>
    <t>內者。</t>
  </si>
  <si>
    <t>性工作，其工作期間在九個月以內者。</t>
  </si>
  <si>
    <t>過一年者，應報請主管機關核備。</t>
  </si>
  <si>
    <t>班制之換班。</t>
  </si>
  <si>
    <t>週期，且最長不得逾二年。</t>
  </si>
  <si>
    <t>同或類似。</t>
  </si>
  <si>
    <t>類似，且有競爭關係者為限。</t>
  </si>
  <si>
    <t>象之範疇所受損失相當。</t>
  </si>
  <si>
    <t>獎金、節約燃料物料獎金及其他非經常性獎金。</t>
  </si>
  <si>
    <t>雇主有下列情形之一者，應即公告周知：</t>
  </si>
  <si>
    <t>更勞工正常工作時間。</t>
  </si>
  <si>
    <t>四項規定延長勞工工作時間。</t>
  </si>
  <si>
    <t>依本法第三十條第二項、第三項或第三十條之一第一項第一款變更工</t>
  </si>
  <si>
    <t>作時間者，為超過變更後工作時間之部分。</t>
  </si>
  <si>
    <t>主管機關，為雇主之主事務所、主營業所或公務所所在地之直轄市政府或</t>
  </si>
  <si>
    <t>本法第三十二條之一所定補休，應依勞工延長工作時間或休息日工作事實</t>
  </si>
  <si>
    <t>發生時間先後順序補休。補休之期限逾依第二十四條第二項所約定年度之</t>
  </si>
  <si>
    <t>末日者，以該日為期限之末日。</t>
  </si>
  <si>
    <t>十日內發給。</t>
  </si>
  <si>
    <t>勞工依本法第三十二條之一主張權利時，雇主如認為其權利不存在，應負</t>
  </si>
  <si>
    <t>舉證責任。</t>
  </si>
  <si>
    <t>一、以勞工受僱當日起算，每一週年之期間。但其工作六個月以上一年未</t>
  </si>
  <si>
    <t>滿者，為取得特別休假權利後六個月之期間。</t>
  </si>
  <si>
    <t>（二）前目所定一日工資，為勞工之特別休假於年度終結或契約終止前一</t>
  </si>
  <si>
    <t>日之正常工作時間所得之工資。其為計月者，為年度終結或契約終</t>
  </si>
  <si>
    <t>止前最近一個月正常工作時間所得之工資除以三十所得之金額。</t>
  </si>
  <si>
    <t>施者，按原特別休假年度終結時應發給工資之基準計發。</t>
  </si>
  <si>
    <t>列印之資料為之。</t>
  </si>
  <si>
    <t>第一項保留本法工作年資之在職勞工，且預估於次一年度內成就本法</t>
  </si>
  <si>
    <t>第五十三條或第五十四條第一項第一款退休條件者。</t>
  </si>
  <si>
    <t>適用勞工退休金條例前一日止。</t>
  </si>
  <si>
    <t>勞工因遭遇職業災害而致死亡或失能時，雇主已依勞工保險條例規定為其</t>
  </si>
  <si>
    <t>對一般勞工之受僱、解僱或勞動條件具有決定權力之主管級人員。</t>
  </si>
  <si>
    <r>
      <t>勞工於符合本法第三十八條第一項所定之特別休假條件時，</t>
    </r>
    <r>
      <rPr>
        <b/>
        <sz val="14"/>
        <color rgb="FFC00000"/>
        <rFont val="微軟正黑體"/>
        <family val="2"/>
        <charset val="136"/>
      </rPr>
      <t>取得特別休假</t>
    </r>
    <phoneticPr fontId="1" type="noConversion"/>
  </si>
  <si>
    <r>
      <rPr>
        <b/>
        <sz val="14"/>
        <color rgb="FFC00000"/>
        <rFont val="微軟正黑體"/>
        <family val="2"/>
        <charset val="136"/>
      </rPr>
      <t>之權利</t>
    </r>
    <r>
      <rPr>
        <b/>
        <sz val="14"/>
        <color rgb="FF333333"/>
        <rFont val="微軟正黑體"/>
        <family val="2"/>
        <charset val="136"/>
      </rPr>
      <t>；其計算特別休假之工作年資，應依第五條之規定。</t>
    </r>
    <phoneticPr fontId="1" type="noConversion"/>
  </si>
  <si>
    <r>
      <t>依本法第三十八條第一項規定給予之特別休假日數，</t>
    </r>
    <r>
      <rPr>
        <b/>
        <sz val="14"/>
        <color rgb="FFC00000"/>
        <rFont val="微軟正黑體"/>
        <family val="2"/>
        <charset val="136"/>
      </rPr>
      <t>勞工得於勞雇雙方協</t>
    </r>
    <phoneticPr fontId="1" type="noConversion"/>
  </si>
  <si>
    <r>
      <t>（一）按勞工未休畢之</t>
    </r>
    <r>
      <rPr>
        <b/>
        <sz val="14"/>
        <color rgb="FFC00000"/>
        <rFont val="微軟正黑體"/>
        <family val="2"/>
        <charset val="136"/>
      </rPr>
      <t>特別休假日數，乘以其一日工資計發。</t>
    </r>
    <phoneticPr fontId="1" type="noConversion"/>
  </si>
  <si>
    <t>一年度終結或契約終止仍未休之日數，雇主應發給工資。</t>
    <phoneticPr fontId="1" type="noConversion"/>
  </si>
  <si>
    <r>
      <t>勞工之特別休假，因</t>
    </r>
    <r>
      <rPr>
        <b/>
        <sz val="14"/>
        <color rgb="FFC00000"/>
        <rFont val="微軟正黑體"/>
        <family val="2"/>
        <charset val="136"/>
      </rPr>
      <t>年度終結或契約終止而未休之日數，雇主應發給工資</t>
    </r>
    <phoneticPr fontId="1" type="noConversion"/>
  </si>
  <si>
    <r>
      <t>。但</t>
    </r>
    <r>
      <rPr>
        <b/>
        <sz val="14"/>
        <color rgb="FF333333"/>
        <rFont val="微軟正黑體"/>
        <family val="2"/>
        <charset val="136"/>
      </rPr>
      <t>年度終結未休之日數，</t>
    </r>
    <r>
      <rPr>
        <b/>
        <sz val="14"/>
        <color rgb="FFC00000"/>
        <rFont val="微軟正黑體"/>
        <family val="2"/>
        <charset val="136"/>
      </rPr>
      <t>經勞雇雙方協商遞延至次一年度實施者</t>
    </r>
    <r>
      <rPr>
        <sz val="14"/>
        <color rgb="FF333333"/>
        <rFont val="微軟正黑體"/>
        <family val="2"/>
        <charset val="136"/>
      </rPr>
      <t>，於次</t>
    </r>
    <phoneticPr fontId="1" type="noConversion"/>
  </si>
  <si>
    <r>
      <rPr>
        <sz val="14"/>
        <color rgb="FFC00000"/>
        <rFont val="微軟正黑體"/>
        <family val="2"/>
        <charset val="136"/>
      </rPr>
      <t>（一）</t>
    </r>
    <r>
      <rPr>
        <b/>
        <sz val="14"/>
        <color rgb="FFC00000"/>
        <rFont val="微軟正黑體"/>
        <family val="2"/>
        <charset val="136"/>
      </rPr>
      <t>年度終結：於契約約定之工資給付日發給或於年度終結後三十日內發給。</t>
    </r>
    <phoneticPr fontId="1" type="noConversion"/>
  </si>
  <si>
    <t>到職日前</t>
  </si>
  <si>
    <t>到職日前</t>
    <phoneticPr fontId="1" type="noConversion"/>
  </si>
  <si>
    <t>到職日後</t>
    <phoneticPr fontId="1" type="noConversion"/>
  </si>
  <si>
    <t>商之下列期間內，行使特別休假權利：</t>
    <phoneticPr fontId="1" type="noConversion"/>
  </si>
  <si>
    <t>勞基法第 38 條</t>
    <phoneticPr fontId="1" type="noConversion"/>
  </si>
  <si>
    <t>勞基法施行細則第 24 條</t>
    <phoneticPr fontId="1" type="noConversion"/>
  </si>
  <si>
    <t>條、第三十二條、第三十六條、第三十七條、第四十九條規定之限制。</t>
    <phoneticPr fontId="1" type="noConversion"/>
  </si>
  <si>
    <r>
      <t>曆年制試算(【到職日後】</t>
    </r>
    <r>
      <rPr>
        <sz val="12"/>
        <color rgb="FFC00000"/>
        <rFont val="微軟正黑體"/>
        <family val="2"/>
        <charset val="136"/>
      </rPr>
      <t>四捨五入</t>
    </r>
    <r>
      <rPr>
        <sz val="12"/>
        <color theme="1"/>
        <rFont val="微軟正黑體"/>
        <family val="2"/>
        <charset val="136"/>
      </rPr>
      <t>進位至整數)</t>
    </r>
    <phoneticPr fontId="1" type="noConversion"/>
  </si>
  <si>
    <t>曆年制試算(【到職日後】四捨五入進位至整數)</t>
    <phoneticPr fontId="1" type="noConversion"/>
  </si>
  <si>
    <t>公司</t>
    <phoneticPr fontId="1" type="noConversion"/>
  </si>
  <si>
    <t>年度天數
A+B+C+D</t>
    <phoneticPr fontId="1" type="noConversion"/>
  </si>
  <si>
    <t>滿半年有特休
到職日期間</t>
    <phoneticPr fontId="1" type="noConversion"/>
  </si>
  <si>
    <t>天數整數化試算
(四捨五入至整數)</t>
    <phoneticPr fontId="1" type="noConversion"/>
  </si>
  <si>
    <t>滿半年(未滿一年期間)</t>
    <phoneticPr fontId="6" type="noConversion"/>
  </si>
  <si>
    <r>
      <t>1/1至到職日</t>
    </r>
    <r>
      <rPr>
        <b/>
        <sz val="12"/>
        <color rgb="FFFF0000"/>
        <rFont val="微軟正黑體"/>
        <family val="2"/>
        <charset val="136"/>
      </rPr>
      <t>比例=</t>
    </r>
    <phoneticPr fontId="6" type="noConversion"/>
  </si>
  <si>
    <t>滿半年(未滿一年期間)</t>
    <phoneticPr fontId="6" type="noConversion"/>
  </si>
  <si>
    <t>NO01</t>
    <phoneticPr fontId="1" type="noConversion"/>
  </si>
  <si>
    <t>姓名01</t>
    <phoneticPr fontId="1" type="noConversion"/>
  </si>
  <si>
    <t>碩銘</t>
    <phoneticPr fontId="1" type="noConversion"/>
  </si>
  <si>
    <t>管理部</t>
    <phoneticPr fontId="1" type="noConversion"/>
  </si>
  <si>
    <t>NO02</t>
  </si>
  <si>
    <t>姓名02</t>
  </si>
  <si>
    <t>NO03</t>
  </si>
  <si>
    <t>姓名03</t>
  </si>
  <si>
    <t>NO04</t>
  </si>
  <si>
    <t>姓名04</t>
  </si>
  <si>
    <t>NO05</t>
  </si>
  <si>
    <t>姓名05</t>
  </si>
  <si>
    <t>NO06</t>
  </si>
  <si>
    <t>姓名06</t>
  </si>
  <si>
    <t>NO07</t>
  </si>
  <si>
    <t>姓名07</t>
  </si>
  <si>
    <t>廠務</t>
    <phoneticPr fontId="1" type="noConversion"/>
  </si>
  <si>
    <t>NO08</t>
  </si>
  <si>
    <t>姓名08</t>
  </si>
  <si>
    <t>NO09</t>
  </si>
  <si>
    <t>姓名09</t>
  </si>
  <si>
    <t>NO10</t>
  </si>
  <si>
    <t>姓名10</t>
  </si>
  <si>
    <t>NO11</t>
  </si>
  <si>
    <t>姓名11</t>
  </si>
  <si>
    <t>NO12</t>
  </si>
  <si>
    <t>姓名12</t>
  </si>
  <si>
    <t>NO13</t>
  </si>
  <si>
    <t>姓名13</t>
  </si>
  <si>
    <t>製造部</t>
    <phoneticPr fontId="1" type="noConversion"/>
  </si>
  <si>
    <t>NO14</t>
  </si>
  <si>
    <t>姓名14</t>
  </si>
  <si>
    <t>NO15</t>
  </si>
  <si>
    <t>姓名15</t>
  </si>
  <si>
    <t>碩銘</t>
    <phoneticPr fontId="1" type="noConversion"/>
  </si>
  <si>
    <t>製造部</t>
    <phoneticPr fontId="1" type="noConversion"/>
  </si>
  <si>
    <t>NO16</t>
  </si>
  <si>
    <t>姓名16</t>
  </si>
  <si>
    <t>NO17</t>
  </si>
  <si>
    <t>姓名17</t>
  </si>
  <si>
    <t>NO18</t>
  </si>
  <si>
    <t>姓名18</t>
  </si>
  <si>
    <t>NO19</t>
  </si>
  <si>
    <t>姓名19</t>
  </si>
  <si>
    <t>NO20</t>
  </si>
  <si>
    <t>姓名20</t>
  </si>
  <si>
    <t>NO21</t>
  </si>
  <si>
    <t>姓名21</t>
  </si>
  <si>
    <t>NO22</t>
  </si>
  <si>
    <t>姓名22</t>
  </si>
  <si>
    <t>員工姓名：</t>
    <phoneticPr fontId="1" type="noConversion"/>
  </si>
  <si>
    <t>范麗</t>
    <phoneticPr fontId="1" type="noConversion"/>
  </si>
  <si>
    <t>到職日</t>
    <phoneticPr fontId="1" type="noConversion"/>
  </si>
  <si>
    <t>特休年度</t>
    <phoneticPr fontId="1" type="noConversion"/>
  </si>
  <si>
    <t>留職停薪天數</t>
    <phoneticPr fontId="1" type="noConversion"/>
  </si>
  <si>
    <t>留職停薪
天數</t>
    <phoneticPr fontId="6" type="noConversion"/>
  </si>
  <si>
    <t>109年度</t>
  </si>
  <si>
    <t>109年度 1/1前</t>
  </si>
  <si>
    <t>109年度 1/1後</t>
  </si>
  <si>
    <t>到職日後110年度前</t>
  </si>
  <si>
    <t>110年度 1/1後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</si>
</sst>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176" formatCode="[$-404]e/m/d;@"/>
    <numFmt numFmtId="177" formatCode="0.00_ "/>
    <numFmt numFmtId="178" formatCode="m/d;@"/>
    <numFmt numFmtId="179" formatCode="0.00_ ;[Red]\-0.00\ "/>
    <numFmt numFmtId="180" formatCode="#,##0&quot;天&quot;"/>
    <numFmt numFmtId="181" formatCode="0.00_);[Red]\(0.00\)"/>
    <numFmt numFmtId="182" formatCode="#,##0.00_ ;[Red]\-#,##0.00\ "/>
    <numFmt numFmtId="183" formatCode="0.000_ ;[Red]\-0.000\ "/>
    <numFmt numFmtId="184" formatCode="0.000_ "/>
    <numFmt numFmtId="185" formatCode="&quot;滿&quot;#,##0&quot;周年期間&quot;"/>
    <numFmt numFmtId="186" formatCode="0.000_);[Red]\(0.000\)"/>
    <numFmt numFmtId="187" formatCode="##0&quot;年&quot;"/>
    <numFmt numFmtId="188" formatCode="#0&quot;月&quot;"/>
    <numFmt numFmtId="189" formatCode="#0&quot;日&quot;"/>
    <numFmt numFmtId="190" formatCode="#,##0.00000_ ;[Red]\-#,##0.00000\ "/>
    <numFmt numFmtId="191" formatCode="#,##0&quot;年&quot;"/>
    <numFmt numFmtId="192" formatCode="#,##0&quot;月&quot;"/>
    <numFmt numFmtId="193" formatCode="#,##0&quot;日&quot;"/>
    <numFmt numFmtId="194" formatCode="0.0000_ "/>
    <numFmt numFmtId="195" formatCode="m&quot;月&quot;d&quot;日&quot;"/>
    <numFmt numFmtId="196" formatCode="#,##0.000_ ;[Red]\-#,##0.000\ "/>
    <numFmt numFmtId="197" formatCode="#,##0.000_ "/>
  </numFmts>
  <fonts count="53" x14ac:knownFonts="1">
    <font>
      <sz val="12"/>
      <color theme="1"/>
      <name val="新細明體"/>
      <family val="2"/>
      <charset val="136"/>
      <scheme val="minor"/>
    </font>
    <font>
      <sz val="9"/>
      <name val="新細明體"/>
      <family val="2"/>
      <charset val="136"/>
      <scheme val="minor"/>
    </font>
    <font>
      <sz val="12"/>
      <color theme="1"/>
      <name val="微軟正黑體"/>
      <family val="2"/>
      <charset val="136"/>
    </font>
    <font>
      <b/>
      <sz val="12"/>
      <color theme="1"/>
      <name val="微軟正黑體"/>
      <family val="2"/>
      <charset val="136"/>
    </font>
    <font>
      <b/>
      <sz val="12"/>
      <color rgb="FFC00000"/>
      <name val="微軟正黑體"/>
      <family val="2"/>
      <charset val="136"/>
    </font>
    <font>
      <sz val="12"/>
      <color indexed="16"/>
      <name val="微軟正黑體"/>
      <family val="2"/>
      <charset val="136"/>
    </font>
    <font>
      <sz val="9"/>
      <name val="新細明體"/>
      <family val="1"/>
      <charset val="136"/>
    </font>
    <font>
      <sz val="12"/>
      <name val="微軟正黑體"/>
      <family val="2"/>
      <charset val="136"/>
    </font>
    <font>
      <b/>
      <sz val="12"/>
      <color rgb="FFFF0000"/>
      <name val="微軟正黑體"/>
      <family val="2"/>
      <charset val="136"/>
    </font>
    <font>
      <b/>
      <sz val="12"/>
      <color theme="0"/>
      <name val="新細明體"/>
      <family val="2"/>
      <charset val="136"/>
      <scheme val="minor"/>
    </font>
    <font>
      <b/>
      <sz val="20"/>
      <color theme="0"/>
      <name val="微軟正黑體"/>
      <family val="2"/>
      <charset val="136"/>
    </font>
    <font>
      <b/>
      <sz val="28"/>
      <color rgb="FFFF0000"/>
      <name val="微軟正黑體"/>
      <family val="2"/>
      <charset val="136"/>
    </font>
    <font>
      <sz val="9"/>
      <color indexed="81"/>
      <name val="Tahoma"/>
      <family val="2"/>
    </font>
    <font>
      <b/>
      <sz val="9"/>
      <color indexed="81"/>
      <name val="Tahoma"/>
      <family val="2"/>
    </font>
    <font>
      <b/>
      <sz val="9"/>
      <color indexed="81"/>
      <name val="細明體"/>
      <family val="3"/>
      <charset val="136"/>
    </font>
    <font>
      <sz val="9"/>
      <color indexed="81"/>
      <name val="細明體"/>
      <family val="3"/>
      <charset val="136"/>
    </font>
    <font>
      <sz val="10"/>
      <color theme="1"/>
      <name val="微軟正黑體"/>
      <family val="2"/>
      <charset val="136"/>
    </font>
    <font>
      <sz val="12"/>
      <color rgb="FFFF0000"/>
      <name val="微軟正黑體"/>
      <family val="2"/>
      <charset val="136"/>
    </font>
    <font>
      <b/>
      <sz val="12"/>
      <color indexed="81"/>
      <name val="新細明體"/>
      <family val="1"/>
      <charset val="136"/>
    </font>
    <font>
      <sz val="14"/>
      <color rgb="FF444444"/>
      <name val="微軟正黑體"/>
      <family val="2"/>
      <charset val="136"/>
    </font>
    <font>
      <sz val="14"/>
      <color theme="1"/>
      <name val="新細明體"/>
      <family val="2"/>
      <charset val="136"/>
      <scheme val="minor"/>
    </font>
    <font>
      <b/>
      <sz val="12"/>
      <color indexed="10"/>
      <name val="微軟正黑體"/>
      <family val="2"/>
      <charset val="136"/>
    </font>
    <font>
      <u/>
      <sz val="12"/>
      <color theme="10"/>
      <name val="新細明體"/>
      <family val="1"/>
      <charset val="136"/>
    </font>
    <font>
      <b/>
      <sz val="16"/>
      <color rgb="FFFF0000"/>
      <name val="新細明體"/>
      <family val="2"/>
      <charset val="136"/>
      <scheme val="minor"/>
    </font>
    <font>
      <b/>
      <u/>
      <sz val="16"/>
      <color rgb="FFFF0000"/>
      <name val="新細明體"/>
      <family val="1"/>
      <charset val="136"/>
    </font>
    <font>
      <sz val="16"/>
      <color theme="1"/>
      <name val="新細明體"/>
      <family val="1"/>
      <charset val="136"/>
      <scheme val="minor"/>
    </font>
    <font>
      <sz val="18"/>
      <color theme="1"/>
      <name val="微軟正黑體"/>
      <family val="2"/>
      <charset val="136"/>
    </font>
    <font>
      <b/>
      <sz val="14"/>
      <color rgb="FFFF0000"/>
      <name val="標楷體"/>
      <family val="4"/>
      <charset val="136"/>
    </font>
    <font>
      <b/>
      <sz val="14"/>
      <color rgb="FFFF0000"/>
      <name val="微軟正黑體"/>
      <family val="2"/>
      <charset val="136"/>
    </font>
    <font>
      <b/>
      <sz val="10"/>
      <color rgb="FFFF0000"/>
      <name val="微軟正黑體"/>
      <family val="2"/>
      <charset val="136"/>
    </font>
    <font>
      <u/>
      <sz val="18"/>
      <color theme="10"/>
      <name val="微軟正黑體"/>
      <family val="2"/>
      <charset val="136"/>
    </font>
    <font>
      <b/>
      <sz val="10"/>
      <color theme="1"/>
      <name val="微軟正黑體"/>
      <family val="2"/>
      <charset val="136"/>
    </font>
    <font>
      <b/>
      <sz val="12"/>
      <color theme="0"/>
      <name val="微軟正黑體"/>
      <family val="2"/>
      <charset val="136"/>
    </font>
    <font>
      <b/>
      <sz val="16"/>
      <color theme="1"/>
      <name val="微軟正黑體"/>
      <family val="2"/>
      <charset val="136"/>
    </font>
    <font>
      <sz val="16"/>
      <color theme="1"/>
      <name val="微軟正黑體"/>
      <family val="2"/>
      <charset val="136"/>
    </font>
    <font>
      <b/>
      <sz val="12"/>
      <color indexed="81"/>
      <name val="微軟正黑體"/>
      <family val="2"/>
      <charset val="136"/>
    </font>
    <font>
      <b/>
      <sz val="16"/>
      <color rgb="FFC00000"/>
      <name val="微軟正黑體"/>
      <family val="2"/>
      <charset val="136"/>
    </font>
    <font>
      <sz val="12"/>
      <color theme="0"/>
      <name val="新細明體"/>
      <family val="2"/>
      <charset val="136"/>
      <scheme val="minor"/>
    </font>
    <font>
      <sz val="22"/>
      <color theme="0"/>
      <name val="微軟正黑體"/>
      <family val="2"/>
      <charset val="136"/>
    </font>
    <font>
      <b/>
      <sz val="14"/>
      <color rgb="FFC00000"/>
      <name val="微軟正黑體"/>
      <family val="2"/>
      <charset val="136"/>
    </font>
    <font>
      <sz val="14"/>
      <color rgb="FFFF0000"/>
      <name val="微軟正黑體"/>
      <family val="2"/>
      <charset val="136"/>
    </font>
    <font>
      <sz val="14"/>
      <name val="微軟正黑體"/>
      <family val="2"/>
      <charset val="136"/>
    </font>
    <font>
      <sz val="14"/>
      <color rgb="FF000000"/>
      <name val="微軟正黑體"/>
      <family val="2"/>
      <charset val="136"/>
    </font>
    <font>
      <b/>
      <sz val="14"/>
      <color rgb="FF002060"/>
      <name val="微軟正黑體"/>
      <family val="2"/>
      <charset val="136"/>
    </font>
    <font>
      <b/>
      <sz val="14"/>
      <name val="微軟正黑體"/>
      <family val="2"/>
      <charset val="136"/>
    </font>
    <font>
      <b/>
      <sz val="14"/>
      <color rgb="FF333333"/>
      <name val="微軟正黑體"/>
      <family val="2"/>
      <charset val="136"/>
    </font>
    <font>
      <sz val="14"/>
      <color rgb="FF333333"/>
      <name val="微軟正黑體"/>
      <family val="2"/>
      <charset val="136"/>
    </font>
    <font>
      <b/>
      <sz val="14"/>
      <color rgb="FF333333"/>
      <name val="微軟正黑體"/>
      <family val="2"/>
      <charset val="136"/>
    </font>
    <font>
      <sz val="14"/>
      <color rgb="FFC00000"/>
      <name val="微軟正黑體"/>
      <family val="2"/>
      <charset val="136"/>
    </font>
    <font>
      <b/>
      <sz val="12"/>
      <color rgb="FFFF0000"/>
      <name val="新細明體"/>
      <family val="2"/>
      <charset val="136"/>
      <scheme val="minor"/>
    </font>
    <font>
      <sz val="12"/>
      <color rgb="FFC00000"/>
      <name val="微軟正黑體"/>
      <family val="2"/>
      <charset val="136"/>
    </font>
    <font>
      <sz val="12"/>
      <color indexed="81"/>
      <name val="細明體"/>
      <family val="3"/>
      <charset val="136"/>
    </font>
    <font>
      <sz val="14"/>
      <color theme="1"/>
      <name val="微軟正黑體"/>
      <family val="2"/>
      <charset val="136"/>
    </font>
  </fonts>
  <fills count="22">
    <fill>
      <patternFill patternType="none"/>
    </fill>
    <fill>
      <patternFill patternType="gray125"/>
    </fill>
    <fill>
      <patternFill patternType="solid">
        <fgColor rgb="FFFFFFFF"/>
        <bgColor indexed="64"/>
      </patternFill>
    </fill>
    <fill>
      <patternFill patternType="solid">
        <fgColor theme="8" tint="0.79998168889431442"/>
        <bgColor indexed="64"/>
      </patternFill>
    </fill>
    <fill>
      <patternFill patternType="solid">
        <fgColor rgb="FFFFFFCC"/>
        <bgColor indexed="64"/>
      </patternFill>
    </fill>
    <fill>
      <patternFill patternType="solid">
        <fgColor rgb="FFFFFF00"/>
        <bgColor indexed="64"/>
      </patternFill>
    </fill>
    <fill>
      <patternFill patternType="solid">
        <fgColor theme="9" tint="0.39997558519241921"/>
        <bgColor indexed="64"/>
      </patternFill>
    </fill>
    <fill>
      <patternFill patternType="solid">
        <fgColor rgb="FFCCFFFF"/>
        <bgColor indexed="64"/>
      </patternFill>
    </fill>
    <fill>
      <patternFill patternType="solid">
        <fgColor rgb="FF92D050"/>
        <bgColor indexed="64"/>
      </patternFill>
    </fill>
    <fill>
      <patternFill patternType="solid">
        <fgColor theme="0" tint="-0.34998626667073579"/>
        <bgColor indexed="64"/>
      </patternFill>
    </fill>
    <fill>
      <patternFill patternType="solid">
        <fgColor theme="1"/>
        <bgColor indexed="64"/>
      </patternFill>
    </fill>
    <fill>
      <patternFill patternType="solid">
        <fgColor theme="0" tint="-0.249977111117893"/>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FFCCFF"/>
        <bgColor indexed="64"/>
      </patternFill>
    </fill>
    <fill>
      <patternFill patternType="solid">
        <fgColor rgb="FF99FFCC"/>
        <bgColor indexed="64"/>
      </patternFill>
    </fill>
    <fill>
      <patternFill patternType="solid">
        <fgColor rgb="FF33CC33"/>
        <bgColor indexed="64"/>
      </patternFill>
    </fill>
    <fill>
      <patternFill patternType="solid">
        <fgColor rgb="FFFCA68E"/>
        <bgColor indexed="64"/>
      </patternFill>
    </fill>
    <fill>
      <patternFill patternType="solid">
        <fgColor rgb="FF800000"/>
        <bgColor indexed="64"/>
      </patternFill>
    </fill>
    <fill>
      <patternFill patternType="solid">
        <fgColor rgb="FFFFFF99"/>
        <bgColor indexed="64"/>
      </patternFill>
    </fill>
    <fill>
      <patternFill patternType="solid">
        <fgColor rgb="FF002060"/>
        <bgColor indexed="64"/>
      </patternFill>
    </fill>
  </fills>
  <borders count="10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style="thin">
        <color indexed="64"/>
      </top>
      <bottom style="thin">
        <color indexed="64"/>
      </bottom>
      <diagonal/>
    </border>
    <border>
      <left/>
      <right style="thick">
        <color rgb="FFC00000"/>
      </right>
      <top/>
      <bottom/>
      <diagonal/>
    </border>
    <border>
      <left/>
      <right style="thick">
        <color rgb="FFC00000"/>
      </right>
      <top style="thin">
        <color indexed="64"/>
      </top>
      <bottom/>
      <diagonal/>
    </border>
    <border>
      <left style="thick">
        <color rgb="FFC00000"/>
      </left>
      <right/>
      <top/>
      <bottom/>
      <diagonal/>
    </border>
    <border>
      <left style="thick">
        <color rgb="FFFF0000"/>
      </left>
      <right/>
      <top/>
      <bottom/>
      <diagonal/>
    </border>
    <border>
      <left/>
      <right style="thick">
        <color rgb="FFFF0000"/>
      </right>
      <top/>
      <bottom/>
      <diagonal/>
    </border>
    <border>
      <left style="thick">
        <color rgb="FFFF0000"/>
      </left>
      <right/>
      <top style="thin">
        <color indexed="64"/>
      </top>
      <bottom/>
      <diagonal/>
    </border>
    <border>
      <left style="thick">
        <color rgb="FFFF0000"/>
      </left>
      <right/>
      <top/>
      <bottom style="thin">
        <color indexed="64"/>
      </bottom>
      <diagonal/>
    </border>
    <border>
      <left style="thick">
        <color rgb="FFC00000"/>
      </left>
      <right/>
      <top/>
      <bottom style="thick">
        <color rgb="FFC00000"/>
      </bottom>
      <diagonal/>
    </border>
    <border>
      <left/>
      <right/>
      <top/>
      <bottom style="thick">
        <color rgb="FFC00000"/>
      </bottom>
      <diagonal/>
    </border>
    <border>
      <left style="thick">
        <color rgb="FFFF0000"/>
      </left>
      <right/>
      <top style="medium">
        <color indexed="64"/>
      </top>
      <bottom style="thick">
        <color rgb="FFC00000"/>
      </bottom>
      <diagonal/>
    </border>
    <border>
      <left/>
      <right/>
      <top style="medium">
        <color indexed="64"/>
      </top>
      <bottom style="thick">
        <color rgb="FFC00000"/>
      </bottom>
      <diagonal/>
    </border>
    <border>
      <left/>
      <right style="thick">
        <color rgb="FFC00000"/>
      </right>
      <top style="medium">
        <color indexed="64"/>
      </top>
      <bottom style="thick">
        <color rgb="FFC00000"/>
      </bottom>
      <diagonal/>
    </border>
    <border>
      <left/>
      <right style="thick">
        <color rgb="FFFF0000"/>
      </right>
      <top style="medium">
        <color indexed="64"/>
      </top>
      <bottom style="thick">
        <color rgb="FFC00000"/>
      </bottom>
      <diagonal/>
    </border>
    <border>
      <left/>
      <right style="thick">
        <color rgb="FFC00000"/>
      </right>
      <top/>
      <bottom style="thick">
        <color rgb="FFC00000"/>
      </bottom>
      <diagonal/>
    </border>
    <border>
      <left style="thick">
        <color rgb="FFC00000"/>
      </left>
      <right/>
      <top style="thick">
        <color rgb="FFC00000"/>
      </top>
      <bottom/>
      <diagonal/>
    </border>
    <border>
      <left/>
      <right/>
      <top style="thick">
        <color rgb="FFC00000"/>
      </top>
      <bottom/>
      <diagonal/>
    </border>
    <border>
      <left style="thick">
        <color rgb="FFFF0000"/>
      </left>
      <right/>
      <top style="thick">
        <color rgb="FFC00000"/>
      </top>
      <bottom/>
      <diagonal/>
    </border>
    <border>
      <left/>
      <right style="thick">
        <color rgb="FFC00000"/>
      </right>
      <top style="thick">
        <color rgb="FFC00000"/>
      </top>
      <bottom/>
      <diagonal/>
    </border>
    <border>
      <left/>
      <right style="thick">
        <color rgb="FFFF0000"/>
      </right>
      <top style="thick">
        <color rgb="FFC00000"/>
      </top>
      <bottom/>
      <diagonal/>
    </border>
    <border>
      <left style="thin">
        <color indexed="64"/>
      </left>
      <right/>
      <top style="thin">
        <color indexed="64"/>
      </top>
      <bottom/>
      <diagonal/>
    </border>
    <border>
      <left/>
      <right style="thin">
        <color indexed="64"/>
      </right>
      <top style="thin">
        <color indexed="64"/>
      </top>
      <bottom/>
      <diagonal/>
    </border>
    <border>
      <left style="thick">
        <color rgb="FFC00000"/>
      </left>
      <right/>
      <top style="thick">
        <color rgb="FFC00000"/>
      </top>
      <bottom style="thick">
        <color rgb="FFC00000"/>
      </bottom>
      <diagonal/>
    </border>
    <border>
      <left/>
      <right/>
      <top style="thick">
        <color rgb="FFC00000"/>
      </top>
      <bottom style="thick">
        <color rgb="FFC00000"/>
      </bottom>
      <diagonal/>
    </border>
    <border>
      <left/>
      <right style="thick">
        <color rgb="FFC00000"/>
      </right>
      <top style="thick">
        <color rgb="FFC00000"/>
      </top>
      <bottom style="thick">
        <color rgb="FFC00000"/>
      </bottom>
      <diagonal/>
    </border>
    <border>
      <left style="thick">
        <color rgb="FFC00000"/>
      </left>
      <right/>
      <top style="medium">
        <color indexed="64"/>
      </top>
      <bottom style="thick">
        <color rgb="FFC00000"/>
      </bottom>
      <diagonal/>
    </border>
    <border>
      <left/>
      <right style="thin">
        <color indexed="64"/>
      </right>
      <top/>
      <bottom/>
      <diagonal/>
    </border>
    <border>
      <left style="thin">
        <color indexed="64"/>
      </left>
      <right style="thin">
        <color indexed="64"/>
      </right>
      <top/>
      <bottom/>
      <diagonal/>
    </border>
    <border>
      <left style="thin">
        <color indexed="64"/>
      </left>
      <right style="medium">
        <color rgb="FFC00000"/>
      </right>
      <top/>
      <bottom style="thin">
        <color indexed="64"/>
      </bottom>
      <diagonal/>
    </border>
    <border>
      <left style="medium">
        <color rgb="FFC00000"/>
      </left>
      <right style="medium">
        <color rgb="FFC00000"/>
      </right>
      <top/>
      <bottom style="thin">
        <color indexed="64"/>
      </bottom>
      <diagonal/>
    </border>
    <border>
      <left style="medium">
        <color rgb="FFC00000"/>
      </left>
      <right style="thin">
        <color indexed="64"/>
      </right>
      <top/>
      <bottom style="thin">
        <color indexed="64"/>
      </bottom>
      <diagonal/>
    </border>
    <border>
      <left/>
      <right style="medium">
        <color rgb="FFC00000"/>
      </right>
      <top/>
      <bottom style="thin">
        <color indexed="64"/>
      </bottom>
      <diagonal/>
    </border>
    <border>
      <left style="thin">
        <color indexed="64"/>
      </left>
      <right style="medium">
        <color rgb="FFC00000"/>
      </right>
      <top style="thin">
        <color indexed="64"/>
      </top>
      <bottom style="medium">
        <color rgb="FFC00000"/>
      </bottom>
      <diagonal/>
    </border>
    <border>
      <left style="thin">
        <color indexed="64"/>
      </left>
      <right style="medium">
        <color rgb="FFC00000"/>
      </right>
      <top style="thin">
        <color indexed="64"/>
      </top>
      <bottom style="thin">
        <color indexed="64"/>
      </bottom>
      <diagonal/>
    </border>
    <border>
      <left style="medium">
        <color rgb="FFC00000"/>
      </left>
      <right style="thin">
        <color indexed="64"/>
      </right>
      <top style="thin">
        <color indexed="64"/>
      </top>
      <bottom style="thin">
        <color indexed="64"/>
      </bottom>
      <diagonal/>
    </border>
    <border>
      <left style="medium">
        <color rgb="FFC00000"/>
      </left>
      <right/>
      <top style="thin">
        <color indexed="64"/>
      </top>
      <bottom style="thin">
        <color indexed="64"/>
      </bottom>
      <diagonal/>
    </border>
    <border>
      <left style="medium">
        <color rgb="FFC00000"/>
      </left>
      <right/>
      <top style="medium">
        <color rgb="FFC00000"/>
      </top>
      <bottom style="thin">
        <color indexed="64"/>
      </bottom>
      <diagonal/>
    </border>
    <border>
      <left/>
      <right style="thin">
        <color indexed="64"/>
      </right>
      <top style="medium">
        <color rgb="FFC00000"/>
      </top>
      <bottom style="thin">
        <color indexed="64"/>
      </bottom>
      <diagonal/>
    </border>
    <border>
      <left style="thin">
        <color indexed="64"/>
      </left>
      <right/>
      <top style="medium">
        <color rgb="FFC00000"/>
      </top>
      <bottom style="thin">
        <color indexed="64"/>
      </bottom>
      <diagonal/>
    </border>
    <border>
      <left/>
      <right style="medium">
        <color rgb="FFC00000"/>
      </right>
      <top style="medium">
        <color rgb="FFC00000"/>
      </top>
      <bottom style="thin">
        <color indexed="64"/>
      </bottom>
      <diagonal/>
    </border>
    <border>
      <left style="medium">
        <color rgb="FFC00000"/>
      </left>
      <right style="thin">
        <color indexed="64"/>
      </right>
      <top style="thin">
        <color indexed="64"/>
      </top>
      <bottom/>
      <diagonal/>
    </border>
    <border>
      <left style="thin">
        <color indexed="64"/>
      </left>
      <right style="medium">
        <color rgb="FFC00000"/>
      </right>
      <top style="thin">
        <color indexed="64"/>
      </top>
      <bottom/>
      <diagonal/>
    </border>
    <border>
      <left style="medium">
        <color rgb="FFC00000"/>
      </left>
      <right style="thin">
        <color indexed="64"/>
      </right>
      <top style="thin">
        <color indexed="64"/>
      </top>
      <bottom style="medium">
        <color rgb="FFC00000"/>
      </bottom>
      <diagonal/>
    </border>
    <border>
      <left style="thin">
        <color indexed="64"/>
      </left>
      <right style="thin">
        <color indexed="64"/>
      </right>
      <top style="thin">
        <color indexed="64"/>
      </top>
      <bottom style="medium">
        <color rgb="FFC00000"/>
      </bottom>
      <diagonal/>
    </border>
    <border>
      <left style="medium">
        <color rgb="FFC00000"/>
      </left>
      <right/>
      <top/>
      <bottom style="thin">
        <color indexed="64"/>
      </bottom>
      <diagonal/>
    </border>
    <border>
      <left style="medium">
        <color rgb="FFC00000"/>
      </left>
      <right style="medium">
        <color rgb="FFC00000"/>
      </right>
      <top style="thin">
        <color indexed="64"/>
      </top>
      <bottom style="thin">
        <color indexed="64"/>
      </bottom>
      <diagonal/>
    </border>
    <border>
      <left/>
      <right style="medium">
        <color rgb="FFC00000"/>
      </right>
      <top/>
      <bottom/>
      <diagonal/>
    </border>
    <border>
      <left/>
      <right style="medium">
        <color rgb="FFC00000"/>
      </right>
      <top style="thin">
        <color indexed="64"/>
      </top>
      <bottom style="thin">
        <color indexed="64"/>
      </bottom>
      <diagonal/>
    </border>
    <border>
      <left/>
      <right/>
      <top/>
      <bottom style="medium">
        <color rgb="FFC00000"/>
      </bottom>
      <diagonal/>
    </border>
    <border>
      <left style="thin">
        <color indexed="64"/>
      </left>
      <right/>
      <top/>
      <bottom style="medium">
        <color rgb="FFC00000"/>
      </bottom>
      <diagonal/>
    </border>
    <border>
      <left/>
      <right/>
      <top style="medium">
        <color rgb="FFC00000"/>
      </top>
      <bottom/>
      <diagonal/>
    </border>
    <border>
      <left/>
      <right/>
      <top style="medium">
        <color rgb="FFC00000"/>
      </top>
      <bottom style="thin">
        <color indexed="64"/>
      </bottom>
      <diagonal/>
    </border>
    <border>
      <left/>
      <right style="thin">
        <color indexed="64"/>
      </right>
      <top style="thin">
        <color indexed="64"/>
      </top>
      <bottom style="medium">
        <color rgb="FFC00000"/>
      </bottom>
      <diagonal/>
    </border>
    <border>
      <left style="thin">
        <color indexed="64"/>
      </left>
      <right/>
      <top style="thin">
        <color indexed="64"/>
      </top>
      <bottom style="medium">
        <color rgb="FFC00000"/>
      </bottom>
      <diagonal/>
    </border>
    <border>
      <left style="thick">
        <color rgb="FFC00000"/>
      </left>
      <right style="thin">
        <color indexed="64"/>
      </right>
      <top style="thick">
        <color rgb="FFC00000"/>
      </top>
      <bottom style="thick">
        <color rgb="FFC00000"/>
      </bottom>
      <diagonal/>
    </border>
    <border>
      <left style="thin">
        <color indexed="64"/>
      </left>
      <right style="thin">
        <color indexed="64"/>
      </right>
      <top style="thick">
        <color rgb="FFC00000"/>
      </top>
      <bottom style="thick">
        <color rgb="FFC00000"/>
      </bottom>
      <diagonal/>
    </border>
    <border>
      <left style="thin">
        <color indexed="64"/>
      </left>
      <right/>
      <top/>
      <bottom/>
      <diagonal/>
    </border>
    <border>
      <left style="thick">
        <color rgb="FFC00000"/>
      </left>
      <right style="thin">
        <color indexed="64"/>
      </right>
      <top style="thin">
        <color indexed="64"/>
      </top>
      <bottom style="thick">
        <color rgb="FFC00000"/>
      </bottom>
      <diagonal/>
    </border>
    <border>
      <left style="thin">
        <color indexed="64"/>
      </left>
      <right style="thin">
        <color indexed="64"/>
      </right>
      <top style="thin">
        <color indexed="64"/>
      </top>
      <bottom style="thick">
        <color rgb="FFC00000"/>
      </bottom>
      <diagonal/>
    </border>
    <border>
      <left style="thin">
        <color indexed="64"/>
      </left>
      <right style="thick">
        <color rgb="FFC00000"/>
      </right>
      <top style="thin">
        <color indexed="64"/>
      </top>
      <bottom style="thick">
        <color rgb="FFC00000"/>
      </bottom>
      <diagonal/>
    </border>
    <border>
      <left style="thick">
        <color rgb="FFC00000"/>
      </left>
      <right style="thin">
        <color indexed="64"/>
      </right>
      <top/>
      <bottom style="thin">
        <color indexed="64"/>
      </bottom>
      <diagonal/>
    </border>
    <border>
      <left style="thin">
        <color indexed="64"/>
      </left>
      <right style="thick">
        <color rgb="FFC00000"/>
      </right>
      <top/>
      <bottom style="thin">
        <color indexed="64"/>
      </bottom>
      <diagonal/>
    </border>
    <border>
      <left style="thick">
        <color rgb="FFC00000"/>
      </left>
      <right/>
      <top style="thick">
        <color rgb="FFC00000"/>
      </top>
      <bottom style="medium">
        <color indexed="64"/>
      </bottom>
      <diagonal/>
    </border>
    <border>
      <left/>
      <right/>
      <top style="thick">
        <color rgb="FFC00000"/>
      </top>
      <bottom style="medium">
        <color indexed="64"/>
      </bottom>
      <diagonal/>
    </border>
    <border>
      <left/>
      <right style="thick">
        <color rgb="FFC00000"/>
      </right>
      <top style="thick">
        <color rgb="FFC00000"/>
      </top>
      <bottom style="medium">
        <color indexed="64"/>
      </bottom>
      <diagonal/>
    </border>
    <border>
      <left style="medium">
        <color indexed="64"/>
      </left>
      <right/>
      <top style="medium">
        <color indexed="64"/>
      </top>
      <bottom style="thick">
        <color rgb="FFC00000"/>
      </bottom>
      <diagonal/>
    </border>
    <border>
      <left/>
      <right style="medium">
        <color indexed="64"/>
      </right>
      <top style="medium">
        <color indexed="64"/>
      </top>
      <bottom style="thick">
        <color rgb="FFC00000"/>
      </bottom>
      <diagonal/>
    </border>
    <border>
      <left style="medium">
        <color indexed="64"/>
      </left>
      <right style="thick">
        <color rgb="FFC00000"/>
      </right>
      <top style="thick">
        <color rgb="FFC00000"/>
      </top>
      <bottom style="thick">
        <color rgb="FFC00000"/>
      </bottom>
      <diagonal/>
    </border>
    <border>
      <left style="thick">
        <color rgb="FFC00000"/>
      </left>
      <right style="thick">
        <color rgb="FFC00000"/>
      </right>
      <top style="thick">
        <color rgb="FFC00000"/>
      </top>
      <bottom style="thick">
        <color rgb="FFC00000"/>
      </bottom>
      <diagonal/>
    </border>
    <border>
      <left style="thick">
        <color rgb="FFC00000"/>
      </left>
      <right style="medium">
        <color indexed="64"/>
      </right>
      <top style="thick">
        <color rgb="FFC00000"/>
      </top>
      <bottom style="thick">
        <color rgb="FFC00000"/>
      </bottom>
      <diagonal/>
    </border>
    <border>
      <left style="medium">
        <color rgb="FFC00000"/>
      </left>
      <right style="medium">
        <color rgb="FFC00000"/>
      </right>
      <top style="medium">
        <color rgb="FFC00000"/>
      </top>
      <bottom style="medium">
        <color rgb="FFC00000"/>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auto="1"/>
      </left>
      <right style="thin">
        <color auto="1"/>
      </right>
      <top style="medium">
        <color indexed="64"/>
      </top>
      <bottom style="thin">
        <color auto="1"/>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ck">
        <color rgb="FFC00000"/>
      </top>
      <bottom style="medium">
        <color indexed="64"/>
      </bottom>
      <diagonal/>
    </border>
    <border>
      <left style="thin">
        <color indexed="64"/>
      </left>
      <right style="thick">
        <color rgb="FFC00000"/>
      </right>
      <top style="thick">
        <color rgb="FFC00000"/>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rgb="FFDDDDDD"/>
      </top>
      <bottom/>
      <diagonal/>
    </border>
    <border>
      <left/>
      <right/>
      <top style="thin">
        <color indexed="64"/>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2">
    <xf numFmtId="0" fontId="0" fillId="0" borderId="0">
      <alignment vertical="center"/>
    </xf>
    <xf numFmtId="0" fontId="22" fillId="0" borderId="0" applyNumberFormat="0" applyFill="0" applyBorder="0" applyAlignment="0" applyProtection="0">
      <alignment vertical="top"/>
      <protection locked="0"/>
    </xf>
  </cellStyleXfs>
  <cellXfs count="710">
    <xf numFmtId="0" fontId="0" fillId="0" borderId="0" xfId="0">
      <alignment vertical="center"/>
    </xf>
    <xf numFmtId="0" fontId="2" fillId="0" borderId="0" xfId="0" applyFont="1">
      <alignment vertical="center"/>
    </xf>
    <xf numFmtId="0" fontId="2" fillId="4" borderId="0" xfId="0" applyFont="1" applyFill="1" applyBorder="1" applyAlignment="1" applyProtection="1">
      <alignment horizontal="center" vertical="top"/>
      <protection hidden="1"/>
    </xf>
    <xf numFmtId="176" fontId="2" fillId="0" borderId="0" xfId="0" applyNumberFormat="1" applyFont="1" applyFill="1" applyBorder="1" applyAlignment="1" applyProtection="1">
      <alignment horizontal="center" vertical="center" shrinkToFit="1"/>
      <protection hidden="1"/>
    </xf>
    <xf numFmtId="0" fontId="2" fillId="0" borderId="15" xfId="0" applyFont="1" applyBorder="1">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2" fillId="2" borderId="7" xfId="0" applyFont="1" applyFill="1" applyBorder="1" applyAlignment="1">
      <alignment horizontal="center" vertical="top" wrapText="1"/>
    </xf>
    <xf numFmtId="0" fontId="3" fillId="2" borderId="7" xfId="0" applyFont="1" applyFill="1" applyBorder="1" applyAlignment="1">
      <alignment horizontal="center" vertical="top" wrapText="1"/>
    </xf>
    <xf numFmtId="0" fontId="3" fillId="2" borderId="0" xfId="0" applyFont="1" applyFill="1" applyBorder="1" applyAlignment="1">
      <alignment horizontal="center" vertical="top" wrapText="1"/>
    </xf>
    <xf numFmtId="0" fontId="3" fillId="2" borderId="0" xfId="0" applyFont="1" applyFill="1" applyBorder="1" applyAlignment="1">
      <alignment horizontal="left" vertical="top" wrapText="1" indent="2"/>
    </xf>
    <xf numFmtId="0" fontId="2" fillId="2" borderId="0" xfId="0" applyFont="1" applyFill="1" applyBorder="1" applyAlignment="1">
      <alignment horizontal="left" vertical="top" wrapText="1" indent="2"/>
    </xf>
    <xf numFmtId="0" fontId="2" fillId="4" borderId="1" xfId="0" applyFont="1" applyFill="1" applyBorder="1" applyAlignment="1" applyProtection="1">
      <alignment vertical="center" shrinkToFit="1"/>
      <protection hidden="1"/>
    </xf>
    <xf numFmtId="0" fontId="2" fillId="4" borderId="1" xfId="0" applyNumberFormat="1" applyFont="1" applyFill="1" applyBorder="1" applyAlignment="1" applyProtection="1">
      <alignment vertical="center" shrinkToFit="1"/>
      <protection hidden="1"/>
    </xf>
    <xf numFmtId="0" fontId="2" fillId="4" borderId="1" xfId="0" applyFont="1" applyFill="1" applyBorder="1" applyAlignment="1" applyProtection="1">
      <alignment horizontal="center" vertical="center" shrinkToFit="1"/>
      <protection hidden="1"/>
    </xf>
    <xf numFmtId="0" fontId="5" fillId="0" borderId="0" xfId="0" applyNumberFormat="1" applyFont="1" applyFill="1" applyBorder="1" applyAlignment="1" applyProtection="1">
      <alignment horizontal="center" vertical="center" shrinkToFit="1"/>
      <protection hidden="1"/>
    </xf>
    <xf numFmtId="0" fontId="0" fillId="0" borderId="0" xfId="0" applyProtection="1">
      <alignment vertical="center"/>
      <protection locked="0"/>
    </xf>
    <xf numFmtId="0" fontId="2" fillId="0" borderId="1" xfId="0" applyFont="1" applyFill="1" applyBorder="1" applyAlignment="1" applyProtection="1">
      <alignment horizontal="center" vertical="center"/>
      <protection locked="0"/>
    </xf>
    <xf numFmtId="0" fontId="2" fillId="0" borderId="1" xfId="0" applyFont="1" applyFill="1" applyBorder="1" applyProtection="1">
      <alignment vertical="center"/>
      <protection locked="0"/>
    </xf>
    <xf numFmtId="0" fontId="2" fillId="0" borderId="1" xfId="0" applyFont="1" applyFill="1" applyBorder="1" applyAlignment="1" applyProtection="1">
      <alignment horizontal="center" vertical="center" shrinkToFit="1"/>
      <protection locked="0"/>
    </xf>
    <xf numFmtId="0" fontId="2" fillId="0" borderId="0" xfId="0" applyFont="1" applyProtection="1">
      <alignment vertical="center"/>
      <protection hidden="1"/>
    </xf>
    <xf numFmtId="0" fontId="2" fillId="0" borderId="1" xfId="0" applyFont="1" applyBorder="1" applyAlignment="1" applyProtection="1">
      <alignment vertical="center" shrinkToFit="1"/>
      <protection hidden="1"/>
    </xf>
    <xf numFmtId="0" fontId="2" fillId="0" borderId="0" xfId="0" applyFont="1" applyBorder="1" applyAlignment="1" applyProtection="1">
      <alignment horizontal="center" vertical="center"/>
      <protection hidden="1"/>
    </xf>
    <xf numFmtId="0" fontId="2" fillId="4" borderId="1" xfId="0" applyFont="1" applyFill="1" applyBorder="1" applyAlignment="1" applyProtection="1">
      <alignment horizontal="center" vertical="center" shrinkToFit="1"/>
      <protection locked="0"/>
    </xf>
    <xf numFmtId="0" fontId="10" fillId="10" borderId="0" xfId="0" applyFont="1" applyFill="1" applyAlignment="1">
      <alignment vertical="center" wrapText="1"/>
    </xf>
    <xf numFmtId="0" fontId="9" fillId="10" borderId="0" xfId="0" applyFont="1" applyFill="1">
      <alignment vertical="center"/>
    </xf>
    <xf numFmtId="0" fontId="10" fillId="10" borderId="0" xfId="0" applyFont="1" applyFill="1">
      <alignment vertical="center"/>
    </xf>
    <xf numFmtId="0" fontId="2" fillId="0" borderId="0" xfId="0" applyFont="1" applyProtection="1">
      <alignment vertical="center"/>
      <protection locked="0"/>
    </xf>
    <xf numFmtId="0" fontId="2" fillId="7" borderId="1" xfId="0" applyFont="1" applyFill="1" applyBorder="1" applyAlignment="1" applyProtection="1">
      <alignment horizontal="center" vertical="center" shrinkToFit="1"/>
      <protection locked="0"/>
    </xf>
    <xf numFmtId="0" fontId="2" fillId="12" borderId="1" xfId="0" applyFont="1" applyFill="1" applyBorder="1" applyAlignment="1" applyProtection="1">
      <alignment horizontal="center" vertical="center"/>
      <protection locked="0"/>
    </xf>
    <xf numFmtId="0" fontId="2" fillId="12" borderId="1" xfId="0" applyFont="1" applyFill="1" applyBorder="1" applyProtection="1">
      <alignment vertical="center"/>
      <protection locked="0"/>
    </xf>
    <xf numFmtId="0" fontId="2" fillId="0" borderId="2" xfId="0" applyFont="1" applyBorder="1" applyProtection="1">
      <alignment vertical="center"/>
      <protection locked="0"/>
    </xf>
    <xf numFmtId="176" fontId="2" fillId="12" borderId="1" xfId="0" applyNumberFormat="1" applyFont="1" applyFill="1" applyBorder="1" applyAlignment="1" applyProtection="1">
      <alignment horizontal="center" vertical="center" shrinkToFit="1"/>
      <protection locked="0"/>
    </xf>
    <xf numFmtId="0" fontId="2" fillId="0" borderId="2" xfId="0" applyFont="1" applyFill="1" applyBorder="1" applyAlignment="1">
      <alignment horizontal="center" vertical="center"/>
    </xf>
    <xf numFmtId="0" fontId="3" fillId="2" borderId="1" xfId="0" applyFont="1" applyFill="1" applyBorder="1" applyAlignment="1" applyProtection="1">
      <alignment horizontal="left" vertical="top" wrapText="1" indent="2"/>
      <protection locked="0"/>
    </xf>
    <xf numFmtId="0" fontId="2" fillId="2" borderId="1" xfId="0" applyFont="1" applyFill="1" applyBorder="1" applyAlignment="1" applyProtection="1">
      <alignment horizontal="left" vertical="top" wrapText="1" indent="2"/>
      <protection locked="0"/>
    </xf>
    <xf numFmtId="0" fontId="2" fillId="5" borderId="2" xfId="0" applyFont="1" applyFill="1" applyBorder="1" applyAlignment="1">
      <alignment horizontal="center" vertical="center"/>
    </xf>
    <xf numFmtId="0" fontId="3" fillId="5" borderId="7" xfId="0" applyFont="1" applyFill="1" applyBorder="1" applyAlignment="1">
      <alignment horizontal="center" vertical="top" wrapText="1"/>
    </xf>
    <xf numFmtId="0" fontId="3" fillId="5" borderId="1" xfId="0" applyFont="1" applyFill="1" applyBorder="1" applyAlignment="1">
      <alignment horizontal="left" vertical="top" wrapText="1" indent="2"/>
    </xf>
    <xf numFmtId="0" fontId="2" fillId="5" borderId="1" xfId="0" applyFont="1" applyFill="1" applyBorder="1" applyAlignment="1">
      <alignment horizontal="left" vertical="top" wrapText="1" indent="2"/>
    </xf>
    <xf numFmtId="0" fontId="2" fillId="12" borderId="2" xfId="0" applyFont="1" applyFill="1" applyBorder="1" applyAlignment="1">
      <alignment horizontal="center" vertical="center"/>
    </xf>
    <xf numFmtId="0" fontId="2" fillId="12" borderId="7" xfId="0" applyFont="1" applyFill="1" applyBorder="1" applyAlignment="1">
      <alignment horizontal="center" vertical="top" wrapText="1"/>
    </xf>
    <xf numFmtId="0" fontId="3" fillId="12" borderId="7" xfId="0" applyFont="1" applyFill="1" applyBorder="1" applyAlignment="1">
      <alignment horizontal="center" vertical="top" wrapText="1"/>
    </xf>
    <xf numFmtId="0" fontId="2" fillId="12" borderId="1" xfId="0" applyFont="1" applyFill="1" applyBorder="1" applyAlignment="1">
      <alignment vertical="top" wrapText="1"/>
    </xf>
    <xf numFmtId="0" fontId="3" fillId="12" borderId="1" xfId="0" applyFont="1" applyFill="1" applyBorder="1" applyAlignment="1">
      <alignment horizontal="left" vertical="top" wrapText="1" indent="2"/>
    </xf>
    <xf numFmtId="0" fontId="3" fillId="12" borderId="1" xfId="0" applyFont="1" applyFill="1" applyBorder="1" applyAlignment="1">
      <alignment vertical="top" wrapText="1"/>
    </xf>
    <xf numFmtId="0" fontId="2" fillId="13" borderId="0" xfId="0" applyFont="1" applyFill="1" applyProtection="1">
      <alignment vertical="center"/>
    </xf>
    <xf numFmtId="0" fontId="2" fillId="13" borderId="0" xfId="0" applyFont="1" applyFill="1" applyAlignment="1" applyProtection="1">
      <alignment horizontal="center" vertical="center"/>
    </xf>
    <xf numFmtId="0" fontId="2" fillId="0" borderId="0" xfId="0" applyFont="1" applyAlignment="1" applyProtection="1">
      <alignment vertical="center" shrinkToFit="1"/>
      <protection locked="0"/>
    </xf>
    <xf numFmtId="0" fontId="19" fillId="0" borderId="0" xfId="0" applyFont="1">
      <alignment vertical="center"/>
    </xf>
    <xf numFmtId="0" fontId="20" fillId="0" borderId="0" xfId="0" applyFont="1">
      <alignment vertical="center"/>
    </xf>
    <xf numFmtId="0" fontId="0" fillId="0" borderId="0" xfId="0" applyAlignment="1">
      <alignment horizontal="right" vertical="center"/>
    </xf>
    <xf numFmtId="180" fontId="2" fillId="0" borderId="0" xfId="0" applyNumberFormat="1" applyFont="1">
      <alignment vertical="center"/>
    </xf>
    <xf numFmtId="0" fontId="2" fillId="0" borderId="0" xfId="0" applyFont="1" applyAlignment="1">
      <alignment vertical="center"/>
    </xf>
    <xf numFmtId="181" fontId="2" fillId="0" borderId="0" xfId="0" applyNumberFormat="1" applyFont="1">
      <alignment vertical="center"/>
    </xf>
    <xf numFmtId="181" fontId="2" fillId="0" borderId="0" xfId="0" applyNumberFormat="1" applyFont="1" applyProtection="1">
      <alignment vertical="center"/>
      <protection hidden="1"/>
    </xf>
    <xf numFmtId="181" fontId="5" fillId="0" borderId="0" xfId="0" applyNumberFormat="1" applyFont="1" applyFill="1" applyBorder="1" applyAlignment="1" applyProtection="1">
      <alignment horizontal="center" vertical="center" shrinkToFit="1"/>
      <protection hidden="1"/>
    </xf>
    <xf numFmtId="181" fontId="2" fillId="0" borderId="1" xfId="0" applyNumberFormat="1" applyFont="1" applyFill="1" applyBorder="1" applyAlignment="1" applyProtection="1">
      <alignment horizontal="right" vertical="center" shrinkToFit="1"/>
      <protection hidden="1"/>
    </xf>
    <xf numFmtId="0" fontId="2" fillId="0" borderId="1" xfId="0" applyFont="1" applyFill="1" applyBorder="1" applyAlignment="1" applyProtection="1">
      <alignment horizontal="right" vertical="center"/>
      <protection hidden="1"/>
    </xf>
    <xf numFmtId="177" fontId="2" fillId="0" borderId="1" xfId="0" applyNumberFormat="1" applyFont="1" applyFill="1" applyBorder="1" applyAlignment="1" applyProtection="1">
      <alignment horizontal="right" vertical="center" shrinkToFit="1"/>
      <protection hidden="1"/>
    </xf>
    <xf numFmtId="177" fontId="2" fillId="0" borderId="1" xfId="0" applyNumberFormat="1" applyFont="1" applyFill="1" applyBorder="1" applyAlignment="1" applyProtection="1">
      <alignment horizontal="right" vertical="center"/>
      <protection hidden="1"/>
    </xf>
    <xf numFmtId="176" fontId="2" fillId="0" borderId="1" xfId="0" applyNumberFormat="1" applyFont="1" applyFill="1" applyBorder="1" applyAlignment="1" applyProtection="1">
      <alignment horizontal="right" vertical="center" shrinkToFit="1"/>
      <protection hidden="1"/>
    </xf>
    <xf numFmtId="176" fontId="2" fillId="4" borderId="1" xfId="0" applyNumberFormat="1" applyFont="1" applyFill="1" applyBorder="1" applyAlignment="1" applyProtection="1">
      <alignment horizontal="right" vertical="center" shrinkToFit="1"/>
      <protection hidden="1"/>
    </xf>
    <xf numFmtId="177" fontId="2" fillId="4" borderId="1" xfId="0" applyNumberFormat="1" applyFont="1" applyFill="1" applyBorder="1" applyAlignment="1" applyProtection="1">
      <alignment horizontal="right" vertical="center" shrinkToFit="1"/>
      <protection hidden="1"/>
    </xf>
    <xf numFmtId="177" fontId="2" fillId="4" borderId="1" xfId="0" applyNumberFormat="1" applyFont="1" applyFill="1" applyBorder="1" applyAlignment="1" applyProtection="1">
      <alignment horizontal="right" vertical="center"/>
      <protection hidden="1"/>
    </xf>
    <xf numFmtId="0" fontId="2" fillId="15" borderId="1" xfId="0" applyFont="1" applyFill="1" applyBorder="1" applyAlignment="1" applyProtection="1">
      <alignment horizontal="right" vertical="center"/>
      <protection hidden="1"/>
    </xf>
    <xf numFmtId="0" fontId="23" fillId="0" borderId="0" xfId="0" applyFont="1" applyAlignment="1">
      <alignment horizontal="right" vertical="center"/>
    </xf>
    <xf numFmtId="0" fontId="25" fillId="0" borderId="0" xfId="0" applyFont="1">
      <alignment vertical="center"/>
    </xf>
    <xf numFmtId="0" fontId="2" fillId="0" borderId="2" xfId="0" applyFont="1" applyBorder="1" applyAlignment="1" applyProtection="1">
      <alignment horizontal="center" vertical="center"/>
      <protection locked="0"/>
    </xf>
    <xf numFmtId="0" fontId="2" fillId="0" borderId="0" xfId="0" applyFont="1" applyAlignment="1" applyProtection="1">
      <alignment horizontal="right" vertical="center"/>
      <protection locked="0"/>
    </xf>
    <xf numFmtId="0" fontId="2" fillId="0" borderId="0" xfId="0" applyFont="1" applyAlignment="1" applyProtection="1">
      <alignment vertical="center"/>
      <protection locked="0"/>
    </xf>
    <xf numFmtId="0" fontId="2" fillId="2" borderId="7" xfId="0" applyFont="1" applyFill="1" applyBorder="1" applyAlignment="1" applyProtection="1">
      <alignment horizontal="center" vertical="top" wrapText="1"/>
      <protection locked="0"/>
    </xf>
    <xf numFmtId="0" fontId="3" fillId="2" borderId="7" xfId="0" applyFont="1" applyFill="1" applyBorder="1" applyAlignment="1" applyProtection="1">
      <alignment horizontal="center" vertical="top" wrapText="1"/>
      <protection locked="0"/>
    </xf>
    <xf numFmtId="0" fontId="2" fillId="2" borderId="1" xfId="0" applyFont="1" applyFill="1" applyBorder="1" applyAlignment="1" applyProtection="1">
      <alignment vertical="top" wrapText="1"/>
      <protection locked="0"/>
    </xf>
    <xf numFmtId="180" fontId="2" fillId="0" borderId="0" xfId="0" applyNumberFormat="1" applyFont="1" applyProtection="1">
      <alignment vertical="center"/>
      <protection locked="0"/>
    </xf>
    <xf numFmtId="0" fontId="3" fillId="2" borderId="1" xfId="0" applyFont="1" applyFill="1" applyBorder="1" applyAlignment="1" applyProtection="1">
      <alignment vertical="top" wrapText="1"/>
      <protection locked="0"/>
    </xf>
    <xf numFmtId="0" fontId="0" fillId="0" borderId="0" xfId="0" applyNumberFormat="1" applyProtection="1">
      <alignment vertical="center"/>
      <protection locked="0"/>
    </xf>
    <xf numFmtId="0" fontId="2" fillId="0" borderId="0" xfId="0" applyFont="1" applyBorder="1" applyProtection="1">
      <alignment vertical="center"/>
      <protection locked="0"/>
    </xf>
    <xf numFmtId="0" fontId="2" fillId="0" borderId="23" xfId="0" applyFont="1" applyBorder="1" applyProtection="1">
      <alignment vertical="center"/>
      <protection locked="0"/>
    </xf>
    <xf numFmtId="0" fontId="2" fillId="0" borderId="15" xfId="0" applyFont="1" applyBorder="1" applyProtection="1">
      <alignment vertical="center"/>
      <protection locked="0"/>
    </xf>
    <xf numFmtId="0" fontId="2" fillId="0" borderId="29" xfId="0" applyFont="1" applyBorder="1" applyProtection="1">
      <alignment vertical="center"/>
      <protection locked="0"/>
    </xf>
    <xf numFmtId="0" fontId="2" fillId="0" borderId="30" xfId="0" applyFont="1" applyBorder="1" applyProtection="1">
      <alignment vertical="center"/>
      <protection locked="0"/>
    </xf>
    <xf numFmtId="0" fontId="2" fillId="6" borderId="30" xfId="0" applyFont="1" applyFill="1" applyBorder="1" applyProtection="1">
      <alignment vertical="center"/>
      <protection locked="0"/>
    </xf>
    <xf numFmtId="0" fontId="2" fillId="6" borderId="32" xfId="0" applyFont="1" applyFill="1" applyBorder="1" applyProtection="1">
      <alignment vertical="center"/>
      <protection locked="0"/>
    </xf>
    <xf numFmtId="0" fontId="2" fillId="0" borderId="32" xfId="0" applyFont="1" applyBorder="1" applyProtection="1">
      <alignment vertical="center"/>
      <protection locked="0"/>
    </xf>
    <xf numFmtId="0" fontId="2" fillId="0" borderId="30" xfId="0" applyFont="1" applyBorder="1" applyAlignment="1" applyProtection="1">
      <alignment vertical="center"/>
      <protection locked="0"/>
    </xf>
    <xf numFmtId="0" fontId="8" fillId="0" borderId="0" xfId="0" applyFont="1" applyProtection="1">
      <alignment vertical="center"/>
      <protection locked="0"/>
    </xf>
    <xf numFmtId="0" fontId="2" fillId="9" borderId="17" xfId="0" applyFont="1" applyFill="1" applyBorder="1" applyProtection="1">
      <alignment vertical="center"/>
    </xf>
    <xf numFmtId="0" fontId="2" fillId="9" borderId="0" xfId="0" applyFont="1" applyFill="1" applyBorder="1" applyProtection="1">
      <alignment vertical="center"/>
    </xf>
    <xf numFmtId="0" fontId="2" fillId="9" borderId="0" xfId="0" applyFont="1" applyFill="1" applyBorder="1" applyAlignment="1" applyProtection="1">
      <alignment horizontal="right" vertical="center"/>
    </xf>
    <xf numFmtId="177" fontId="2" fillId="9" borderId="0" xfId="0" applyNumberFormat="1" applyFont="1" applyFill="1" applyBorder="1" applyAlignment="1" applyProtection="1">
      <alignment vertical="center"/>
    </xf>
    <xf numFmtId="177" fontId="2" fillId="9" borderId="0" xfId="0" applyNumberFormat="1" applyFont="1" applyFill="1" applyBorder="1" applyAlignment="1" applyProtection="1">
      <alignment horizontal="left" vertical="center"/>
    </xf>
    <xf numFmtId="0" fontId="2" fillId="9" borderId="19" xfId="0" applyFont="1" applyFill="1" applyBorder="1" applyProtection="1">
      <alignment vertical="center"/>
    </xf>
    <xf numFmtId="179" fontId="8" fillId="9" borderId="0" xfId="0" applyNumberFormat="1" applyFont="1" applyFill="1" applyBorder="1" applyAlignment="1" applyProtection="1">
      <alignment vertical="center" shrinkToFit="1"/>
    </xf>
    <xf numFmtId="0" fontId="28" fillId="0" borderId="0" xfId="0" applyFont="1" applyProtection="1">
      <alignment vertical="center"/>
      <protection locked="0"/>
    </xf>
    <xf numFmtId="0" fontId="2" fillId="12" borderId="1" xfId="0" applyFont="1" applyFill="1" applyBorder="1" applyAlignment="1" applyProtection="1">
      <alignment horizontal="center" vertical="top" wrapText="1"/>
      <protection locked="0"/>
    </xf>
    <xf numFmtId="49" fontId="2" fillId="12" borderId="1" xfId="0" applyNumberFormat="1" applyFont="1" applyFill="1" applyBorder="1" applyAlignment="1" applyProtection="1">
      <alignment horizontal="center" vertical="top" wrapText="1"/>
      <protection locked="0"/>
    </xf>
    <xf numFmtId="0" fontId="2" fillId="9" borderId="0" xfId="0" applyFont="1" applyFill="1" applyBorder="1" applyAlignment="1" applyProtection="1">
      <alignment horizontal="center" vertical="center"/>
    </xf>
    <xf numFmtId="0" fontId="2" fillId="5" borderId="10" xfId="0" applyFont="1" applyFill="1" applyBorder="1" applyProtection="1">
      <alignment vertical="center"/>
    </xf>
    <xf numFmtId="0" fontId="2" fillId="5" borderId="11" xfId="0" applyFont="1" applyFill="1" applyBorder="1" applyAlignment="1" applyProtection="1">
      <alignment horizontal="center" vertical="center"/>
    </xf>
    <xf numFmtId="0" fontId="2" fillId="5" borderId="11" xfId="0" applyFont="1" applyFill="1" applyBorder="1" applyProtection="1">
      <alignment vertical="center"/>
    </xf>
    <xf numFmtId="0" fontId="2" fillId="5" borderId="12" xfId="0" applyFont="1" applyFill="1" applyBorder="1" applyProtection="1">
      <alignment vertical="center"/>
    </xf>
    <xf numFmtId="0" fontId="2" fillId="8" borderId="10" xfId="0" applyFont="1" applyFill="1" applyBorder="1" applyProtection="1">
      <alignment vertical="center"/>
    </xf>
    <xf numFmtId="0" fontId="2" fillId="8" borderId="11" xfId="0" applyFont="1" applyFill="1" applyBorder="1" applyProtection="1">
      <alignment vertical="center"/>
    </xf>
    <xf numFmtId="0" fontId="2" fillId="8" borderId="12" xfId="0" applyFont="1" applyFill="1" applyBorder="1" applyProtection="1">
      <alignment vertical="center"/>
    </xf>
    <xf numFmtId="0" fontId="2" fillId="9" borderId="17" xfId="0" applyFont="1" applyFill="1" applyBorder="1" applyAlignment="1" applyProtection="1">
      <alignment vertical="center"/>
    </xf>
    <xf numFmtId="0" fontId="2" fillId="9" borderId="0" xfId="0" applyFont="1" applyFill="1" applyBorder="1" applyAlignment="1" applyProtection="1">
      <alignment vertical="center"/>
    </xf>
    <xf numFmtId="0" fontId="2" fillId="3" borderId="0" xfId="0" applyFont="1" applyFill="1" applyBorder="1" applyProtection="1">
      <alignment vertical="center"/>
    </xf>
    <xf numFmtId="0" fontId="2" fillId="5" borderId="0" xfId="0" applyFont="1" applyFill="1" applyBorder="1" applyProtection="1">
      <alignment vertical="center"/>
    </xf>
    <xf numFmtId="0" fontId="2" fillId="8" borderId="0" xfId="0" applyFont="1" applyFill="1" applyBorder="1" applyProtection="1">
      <alignment vertical="center"/>
    </xf>
    <xf numFmtId="0" fontId="2" fillId="0" borderId="23" xfId="0" applyFont="1" applyBorder="1" applyProtection="1">
      <alignment vertical="center"/>
    </xf>
    <xf numFmtId="0" fontId="2" fillId="0" borderId="30" xfId="0" applyFont="1" applyBorder="1" applyProtection="1">
      <alignment vertical="center"/>
    </xf>
    <xf numFmtId="0" fontId="2" fillId="3" borderId="20" xfId="0" applyFont="1" applyFill="1" applyBorder="1" applyProtection="1">
      <alignment vertical="center"/>
    </xf>
    <xf numFmtId="0" fontId="2" fillId="3" borderId="13" xfId="0" applyFont="1" applyFill="1" applyBorder="1" applyAlignment="1" applyProtection="1">
      <alignment horizontal="right" vertical="center"/>
    </xf>
    <xf numFmtId="0" fontId="2" fillId="3" borderId="16" xfId="0" applyFont="1" applyFill="1" applyBorder="1" applyAlignment="1" applyProtection="1">
      <alignment horizontal="left" vertical="center"/>
    </xf>
    <xf numFmtId="0" fontId="2" fillId="3" borderId="13" xfId="0" applyFont="1" applyFill="1" applyBorder="1" applyProtection="1">
      <alignment vertical="center"/>
    </xf>
    <xf numFmtId="0" fontId="2" fillId="3" borderId="18" xfId="0" applyFont="1" applyFill="1" applyBorder="1" applyProtection="1">
      <alignment vertical="center"/>
    </xf>
    <xf numFmtId="0" fontId="2" fillId="3" borderId="0" xfId="0" applyFont="1" applyFill="1" applyBorder="1" applyAlignment="1" applyProtection="1">
      <alignment horizontal="right" vertical="center"/>
    </xf>
    <xf numFmtId="0" fontId="2" fillId="3" borderId="6" xfId="0" applyFont="1" applyFill="1" applyBorder="1" applyAlignment="1" applyProtection="1">
      <alignment horizontal="center" vertical="center"/>
    </xf>
    <xf numFmtId="0" fontId="2" fillId="3" borderId="15" xfId="0" applyFont="1" applyFill="1" applyBorder="1" applyAlignment="1" applyProtection="1">
      <alignment horizontal="left" vertical="center"/>
    </xf>
    <xf numFmtId="0" fontId="2" fillId="3" borderId="0" xfId="0" applyFont="1" applyFill="1" applyBorder="1" applyAlignment="1" applyProtection="1">
      <alignment horizontal="center" vertical="center"/>
    </xf>
    <xf numFmtId="0" fontId="2" fillId="0" borderId="23" xfId="0" quotePrefix="1" applyFont="1" applyBorder="1" applyAlignment="1" applyProtection="1">
      <alignment horizontal="right" vertical="center"/>
    </xf>
    <xf numFmtId="0" fontId="2" fillId="15" borderId="24" xfId="0" applyFont="1" applyFill="1" applyBorder="1" applyProtection="1">
      <alignment vertical="center"/>
    </xf>
    <xf numFmtId="0" fontId="2" fillId="15" borderId="25" xfId="0" quotePrefix="1" applyFont="1" applyFill="1" applyBorder="1" applyAlignment="1" applyProtection="1">
      <alignment horizontal="right" vertical="center"/>
    </xf>
    <xf numFmtId="0" fontId="2" fillId="15" borderId="26" xfId="0" applyFont="1" applyFill="1" applyBorder="1" applyProtection="1">
      <alignment vertical="center"/>
    </xf>
    <xf numFmtId="0" fontId="2" fillId="0" borderId="28" xfId="0" applyFont="1" applyBorder="1" applyProtection="1">
      <alignment vertical="center"/>
    </xf>
    <xf numFmtId="0" fontId="2" fillId="0" borderId="0" xfId="0" applyFont="1" applyProtection="1">
      <alignment vertical="center"/>
    </xf>
    <xf numFmtId="0" fontId="2" fillId="15" borderId="36" xfId="0" applyFont="1" applyFill="1" applyBorder="1" applyAlignment="1" applyProtection="1">
      <alignment vertical="center"/>
    </xf>
    <xf numFmtId="0" fontId="2" fillId="15" borderId="37" xfId="0" applyFont="1" applyFill="1" applyBorder="1" applyAlignment="1" applyProtection="1">
      <alignment vertical="center"/>
    </xf>
    <xf numFmtId="0" fontId="2" fillId="15" borderId="37" xfId="0" quotePrefix="1" applyFont="1" applyFill="1" applyBorder="1" applyAlignment="1" applyProtection="1">
      <alignment vertical="center"/>
    </xf>
    <xf numFmtId="0" fontId="2" fillId="15" borderId="38" xfId="0" applyFont="1" applyFill="1" applyBorder="1" applyAlignment="1" applyProtection="1">
      <alignment vertical="center"/>
    </xf>
    <xf numFmtId="0" fontId="2" fillId="0" borderId="0" xfId="0" applyFont="1" applyAlignment="1" applyProtection="1">
      <alignment horizontal="left" vertical="center"/>
    </xf>
    <xf numFmtId="0" fontId="2" fillId="0" borderId="0" xfId="0" applyFont="1" applyBorder="1" applyAlignment="1" applyProtection="1">
      <alignment vertical="center" shrinkToFit="1"/>
      <protection locked="0"/>
    </xf>
    <xf numFmtId="0" fontId="2" fillId="5" borderId="11" xfId="0" applyFont="1" applyFill="1" applyBorder="1" applyAlignment="1" applyProtection="1">
      <alignment horizontal="center" vertical="center" shrinkToFit="1"/>
    </xf>
    <xf numFmtId="0" fontId="2" fillId="5" borderId="11" xfId="0" applyFont="1" applyFill="1" applyBorder="1" applyAlignment="1" applyProtection="1">
      <alignment vertical="center" shrinkToFit="1"/>
    </xf>
    <xf numFmtId="0" fontId="2" fillId="5" borderId="12" xfId="0" applyFont="1" applyFill="1" applyBorder="1" applyAlignment="1" applyProtection="1">
      <alignment vertical="center" shrinkToFit="1"/>
    </xf>
    <xf numFmtId="0" fontId="2" fillId="8" borderId="10" xfId="0" applyFont="1" applyFill="1" applyBorder="1" applyAlignment="1" applyProtection="1">
      <alignment vertical="center" shrinkToFit="1"/>
    </xf>
    <xf numFmtId="0" fontId="2" fillId="8" borderId="11" xfId="0" applyFont="1" applyFill="1" applyBorder="1" applyAlignment="1" applyProtection="1">
      <alignment vertical="center" shrinkToFit="1"/>
    </xf>
    <xf numFmtId="0" fontId="2" fillId="8" borderId="12" xfId="0" applyFont="1" applyFill="1" applyBorder="1" applyAlignment="1" applyProtection="1">
      <alignment vertical="center" shrinkToFit="1"/>
    </xf>
    <xf numFmtId="0" fontId="2" fillId="0" borderId="15" xfId="0" applyFont="1" applyBorder="1" applyAlignment="1" applyProtection="1">
      <alignment vertical="center" shrinkToFit="1"/>
      <protection locked="0"/>
    </xf>
    <xf numFmtId="0" fontId="2" fillId="9" borderId="17" xfId="0" applyFont="1" applyFill="1" applyBorder="1" applyAlignment="1" applyProtection="1">
      <alignment vertical="center" shrinkToFit="1"/>
    </xf>
    <xf numFmtId="0" fontId="2" fillId="9" borderId="0" xfId="0" applyFont="1" applyFill="1" applyBorder="1" applyAlignment="1" applyProtection="1">
      <alignment vertical="center" shrinkToFit="1"/>
    </xf>
    <xf numFmtId="0" fontId="2" fillId="5" borderId="0" xfId="0" applyFont="1" applyFill="1" applyBorder="1" applyAlignment="1" applyProtection="1">
      <alignment vertical="center" shrinkToFit="1"/>
    </xf>
    <xf numFmtId="178" fontId="2" fillId="5" borderId="5" xfId="0" applyNumberFormat="1" applyFont="1" applyFill="1" applyBorder="1" applyAlignment="1" applyProtection="1">
      <alignment vertical="center" shrinkToFit="1"/>
    </xf>
    <xf numFmtId="178" fontId="8" fillId="5" borderId="5" xfId="0" applyNumberFormat="1" applyFont="1" applyFill="1" applyBorder="1" applyAlignment="1" applyProtection="1">
      <alignment vertical="center" shrinkToFit="1"/>
    </xf>
    <xf numFmtId="0" fontId="2" fillId="8" borderId="0" xfId="0" applyFont="1" applyFill="1" applyBorder="1" applyAlignment="1" applyProtection="1">
      <alignment vertical="center" shrinkToFit="1"/>
    </xf>
    <xf numFmtId="0" fontId="2" fillId="9" borderId="0" xfId="0" applyFont="1" applyFill="1" applyBorder="1" applyAlignment="1" applyProtection="1">
      <alignment horizontal="right" vertical="center" shrinkToFit="1"/>
    </xf>
    <xf numFmtId="177" fontId="2" fillId="9" borderId="0" xfId="0" applyNumberFormat="1" applyFont="1" applyFill="1" applyBorder="1" applyAlignment="1" applyProtection="1">
      <alignment vertical="center" shrinkToFit="1"/>
    </xf>
    <xf numFmtId="0" fontId="2" fillId="7" borderId="20" xfId="0" applyFont="1" applyFill="1" applyBorder="1" applyAlignment="1" applyProtection="1">
      <alignment vertical="center" shrinkToFit="1"/>
    </xf>
    <xf numFmtId="0" fontId="8" fillId="7" borderId="13" xfId="0" applyFont="1" applyFill="1" applyBorder="1" applyAlignment="1" applyProtection="1">
      <alignment horizontal="right" vertical="center" shrinkToFit="1"/>
    </xf>
    <xf numFmtId="0" fontId="2" fillId="7" borderId="16" xfId="0" applyFont="1" applyFill="1" applyBorder="1" applyAlignment="1" applyProtection="1">
      <alignment horizontal="left" vertical="center" shrinkToFit="1"/>
    </xf>
    <xf numFmtId="177" fontId="2" fillId="9" borderId="0" xfId="0" applyNumberFormat="1" applyFont="1" applyFill="1" applyBorder="1" applyAlignment="1" applyProtection="1">
      <alignment horizontal="left" vertical="center" shrinkToFit="1"/>
    </xf>
    <xf numFmtId="0" fontId="2" fillId="9" borderId="19" xfId="0" applyFont="1" applyFill="1" applyBorder="1" applyAlignment="1" applyProtection="1">
      <alignment vertical="center" shrinkToFit="1"/>
    </xf>
    <xf numFmtId="0" fontId="2" fillId="7" borderId="13" xfId="0" applyFont="1" applyFill="1" applyBorder="1" applyAlignment="1" applyProtection="1">
      <alignment vertical="center" shrinkToFit="1"/>
    </xf>
    <xf numFmtId="0" fontId="8" fillId="9" borderId="0" xfId="0" applyFont="1" applyFill="1" applyBorder="1" applyAlignment="1" applyProtection="1">
      <alignment vertical="center" shrinkToFit="1"/>
    </xf>
    <xf numFmtId="0" fontId="2" fillId="7" borderId="18" xfId="0" applyFont="1" applyFill="1" applyBorder="1" applyAlignment="1" applyProtection="1">
      <alignment vertical="center" shrinkToFit="1"/>
    </xf>
    <xf numFmtId="0" fontId="2" fillId="7" borderId="0" xfId="0" applyFont="1" applyFill="1" applyBorder="1" applyAlignment="1" applyProtection="1">
      <alignment horizontal="right" vertical="center" shrinkToFit="1"/>
    </xf>
    <xf numFmtId="0" fontId="2" fillId="7" borderId="6" xfId="0" applyFont="1" applyFill="1" applyBorder="1" applyAlignment="1" applyProtection="1">
      <alignment vertical="center" shrinkToFit="1"/>
    </xf>
    <xf numFmtId="0" fontId="8" fillId="9" borderId="0" xfId="0" applyFont="1" applyFill="1" applyBorder="1" applyAlignment="1" applyProtection="1">
      <alignment horizontal="right" vertical="center" shrinkToFit="1"/>
    </xf>
    <xf numFmtId="0" fontId="8" fillId="9" borderId="0" xfId="0" applyFont="1" applyFill="1" applyBorder="1" applyAlignment="1" applyProtection="1">
      <alignment horizontal="left" vertical="center" shrinkToFit="1"/>
    </xf>
    <xf numFmtId="0" fontId="2" fillId="7" borderId="0" xfId="0" applyFont="1" applyFill="1" applyBorder="1" applyAlignment="1" applyProtection="1">
      <alignment vertical="center" shrinkToFit="1"/>
    </xf>
    <xf numFmtId="0" fontId="2" fillId="7" borderId="0" xfId="0" applyFont="1" applyFill="1" applyBorder="1" applyAlignment="1" applyProtection="1">
      <alignment horizontal="left" vertical="center" shrinkToFit="1"/>
    </xf>
    <xf numFmtId="0" fontId="2" fillId="0" borderId="22" xfId="0" applyFont="1" applyBorder="1" applyAlignment="1" applyProtection="1">
      <alignment vertical="center" shrinkToFit="1"/>
    </xf>
    <xf numFmtId="0" fontId="2" fillId="0" borderId="23" xfId="0" applyFont="1" applyBorder="1" applyAlignment="1" applyProtection="1">
      <alignment vertical="center" shrinkToFit="1"/>
    </xf>
    <xf numFmtId="0" fontId="2" fillId="7" borderId="24" xfId="0" applyFont="1" applyFill="1" applyBorder="1" applyAlignment="1" applyProtection="1">
      <alignment vertical="center" shrinkToFit="1"/>
    </xf>
    <xf numFmtId="0" fontId="2" fillId="7" borderId="25" xfId="0" quotePrefix="1" applyFont="1" applyFill="1" applyBorder="1" applyAlignment="1" applyProtection="1">
      <alignment horizontal="right" vertical="center" shrinkToFit="1"/>
    </xf>
    <xf numFmtId="0" fontId="2" fillId="7" borderId="26" xfId="0" applyFont="1" applyFill="1" applyBorder="1" applyAlignment="1" applyProtection="1">
      <alignment vertical="center" shrinkToFit="1"/>
    </xf>
    <xf numFmtId="0" fontId="2" fillId="11" borderId="25" xfId="0" applyFont="1" applyFill="1" applyBorder="1" applyAlignment="1" applyProtection="1">
      <alignment horizontal="center" vertical="center" shrinkToFit="1"/>
    </xf>
    <xf numFmtId="0" fontId="2" fillId="11" borderId="25" xfId="0" applyFont="1" applyFill="1" applyBorder="1" applyAlignment="1" applyProtection="1">
      <alignment vertical="center" shrinkToFit="1"/>
    </xf>
    <xf numFmtId="177" fontId="2" fillId="11" borderId="25" xfId="0" applyNumberFormat="1" applyFont="1" applyFill="1" applyBorder="1" applyAlignment="1" applyProtection="1">
      <alignment vertical="center" shrinkToFit="1"/>
    </xf>
    <xf numFmtId="0" fontId="2" fillId="7" borderId="23" xfId="0" applyFont="1" applyFill="1" applyBorder="1" applyAlignment="1" applyProtection="1">
      <alignment vertical="center" shrinkToFit="1"/>
    </xf>
    <xf numFmtId="0" fontId="2" fillId="7" borderId="28" xfId="0" applyFont="1" applyFill="1" applyBorder="1" applyAlignment="1" applyProtection="1">
      <alignment vertical="center" shrinkToFit="1"/>
    </xf>
    <xf numFmtId="0" fontId="2" fillId="0" borderId="30" xfId="0" applyFont="1" applyBorder="1" applyAlignment="1" applyProtection="1">
      <alignment vertical="center" shrinkToFit="1"/>
      <protection locked="0"/>
    </xf>
    <xf numFmtId="0" fontId="2" fillId="0" borderId="0" xfId="0" applyFont="1" applyAlignment="1" applyProtection="1">
      <alignment horizontal="left" vertical="center" shrinkToFit="1"/>
      <protection locked="0"/>
    </xf>
    <xf numFmtId="0" fontId="8" fillId="0" borderId="0" xfId="0" applyFont="1" applyAlignment="1" applyProtection="1">
      <alignment horizontal="left" vertical="center" shrinkToFit="1"/>
      <protection locked="0"/>
    </xf>
    <xf numFmtId="178" fontId="2" fillId="0" borderId="0" xfId="0" applyNumberFormat="1" applyFont="1" applyAlignment="1" applyProtection="1">
      <alignment vertical="center" shrinkToFit="1"/>
      <protection locked="0"/>
    </xf>
    <xf numFmtId="183" fontId="2" fillId="7" borderId="15" xfId="0" applyNumberFormat="1" applyFont="1" applyFill="1" applyBorder="1" applyAlignment="1" applyProtection="1">
      <alignment horizontal="left" vertical="center" shrinkToFit="1"/>
    </xf>
    <xf numFmtId="0" fontId="2" fillId="7" borderId="6" xfId="0" applyFont="1" applyFill="1" applyBorder="1" applyAlignment="1" applyProtection="1">
      <alignment horizontal="center" vertical="center" shrinkToFit="1"/>
    </xf>
    <xf numFmtId="0" fontId="2" fillId="0" borderId="23" xfId="0" quotePrefix="1" applyFont="1" applyBorder="1" applyAlignment="1" applyProtection="1">
      <alignment horizontal="right" vertical="center" shrinkToFit="1"/>
    </xf>
    <xf numFmtId="0" fontId="2" fillId="7" borderId="23" xfId="0" quotePrefix="1" applyFont="1" applyFill="1" applyBorder="1" applyAlignment="1" applyProtection="1">
      <alignment horizontal="right" vertical="center" shrinkToFit="1"/>
    </xf>
    <xf numFmtId="178" fontId="2" fillId="0" borderId="0" xfId="0" applyNumberFormat="1" applyFont="1" applyAlignment="1" applyProtection="1">
      <alignment horizontal="left" vertical="center" shrinkToFit="1"/>
      <protection locked="0"/>
    </xf>
    <xf numFmtId="178" fontId="2" fillId="17" borderId="3" xfId="0" applyNumberFormat="1" applyFont="1" applyFill="1" applyBorder="1" applyAlignment="1" applyProtection="1">
      <alignment horizontal="left" vertical="center" shrinkToFit="1"/>
      <protection locked="0"/>
    </xf>
    <xf numFmtId="0" fontId="2" fillId="17" borderId="14" xfId="0" applyFont="1" applyFill="1" applyBorder="1" applyAlignment="1" applyProtection="1">
      <alignment vertical="center" shrinkToFit="1"/>
      <protection locked="0"/>
    </xf>
    <xf numFmtId="178" fontId="2" fillId="17" borderId="4" xfId="0" applyNumberFormat="1" applyFont="1" applyFill="1" applyBorder="1" applyAlignment="1" applyProtection="1">
      <alignment vertical="center" shrinkToFit="1"/>
      <protection locked="0"/>
    </xf>
    <xf numFmtId="178" fontId="2" fillId="5" borderId="3" xfId="0" applyNumberFormat="1" applyFont="1" applyFill="1" applyBorder="1" applyAlignment="1" applyProtection="1">
      <alignment horizontal="left" vertical="center" shrinkToFit="1"/>
      <protection locked="0"/>
    </xf>
    <xf numFmtId="0" fontId="2" fillId="5" borderId="14" xfId="0" applyFont="1" applyFill="1" applyBorder="1" applyAlignment="1" applyProtection="1">
      <alignment vertical="center" shrinkToFit="1"/>
      <protection locked="0"/>
    </xf>
    <xf numFmtId="178" fontId="2" fillId="5" borderId="4" xfId="0" applyNumberFormat="1" applyFont="1" applyFill="1" applyBorder="1" applyAlignment="1" applyProtection="1">
      <alignment vertical="center" shrinkToFit="1"/>
      <protection locked="0"/>
    </xf>
    <xf numFmtId="178" fontId="16" fillId="5" borderId="4" xfId="0" applyNumberFormat="1" applyFont="1" applyFill="1" applyBorder="1" applyAlignment="1">
      <alignment vertical="center" shrinkToFit="1"/>
    </xf>
    <xf numFmtId="178" fontId="16" fillId="17" borderId="3" xfId="0" applyNumberFormat="1" applyFont="1" applyFill="1" applyBorder="1" applyAlignment="1">
      <alignment horizontal="left" vertical="center" shrinkToFit="1"/>
    </xf>
    <xf numFmtId="0" fontId="8" fillId="9" borderId="0" xfId="0" applyFont="1" applyFill="1" applyBorder="1" applyAlignment="1" applyProtection="1">
      <alignment horizontal="center" vertical="center" shrinkToFit="1"/>
    </xf>
    <xf numFmtId="0" fontId="2" fillId="5" borderId="10" xfId="0" applyFont="1" applyFill="1" applyBorder="1" applyAlignment="1" applyProtection="1">
      <alignment horizontal="center" vertical="center" shrinkToFit="1"/>
    </xf>
    <xf numFmtId="178" fontId="8" fillId="5" borderId="50" xfId="0" applyNumberFormat="1" applyFont="1" applyFill="1" applyBorder="1" applyAlignment="1">
      <alignment horizontal="left" vertical="center" shrinkToFit="1"/>
    </xf>
    <xf numFmtId="178" fontId="16" fillId="5" borderId="51" xfId="0" applyNumberFormat="1" applyFont="1" applyFill="1" applyBorder="1" applyAlignment="1">
      <alignment vertical="center" shrinkToFit="1"/>
    </xf>
    <xf numFmtId="178" fontId="16" fillId="17" borderId="52" xfId="0" applyNumberFormat="1" applyFont="1" applyFill="1" applyBorder="1" applyAlignment="1">
      <alignment horizontal="left" vertical="center" shrinkToFit="1"/>
    </xf>
    <xf numFmtId="178" fontId="29" fillId="17" borderId="53" xfId="0" applyNumberFormat="1" applyFont="1" applyFill="1" applyBorder="1" applyAlignment="1">
      <alignment vertical="center" shrinkToFit="1"/>
    </xf>
    <xf numFmtId="178" fontId="8" fillId="5" borderId="14" xfId="0" applyNumberFormat="1" applyFont="1" applyFill="1" applyBorder="1" applyAlignment="1">
      <alignment horizontal="left" vertical="center" shrinkToFit="1"/>
    </xf>
    <xf numFmtId="178" fontId="8" fillId="17" borderId="50" xfId="0" applyNumberFormat="1" applyFont="1" applyFill="1" applyBorder="1" applyAlignment="1">
      <alignment horizontal="left" vertical="center" shrinkToFit="1"/>
    </xf>
    <xf numFmtId="178" fontId="16" fillId="17" borderId="51" xfId="0" applyNumberFormat="1" applyFont="1" applyFill="1" applyBorder="1" applyAlignment="1">
      <alignment vertical="center" shrinkToFit="1"/>
    </xf>
    <xf numFmtId="178" fontId="16" fillId="5" borderId="52" xfId="0" applyNumberFormat="1" applyFont="1" applyFill="1" applyBorder="1" applyAlignment="1">
      <alignment horizontal="left" vertical="center" shrinkToFit="1"/>
    </xf>
    <xf numFmtId="178" fontId="29" fillId="5" borderId="53" xfId="0" applyNumberFormat="1" applyFont="1" applyFill="1" applyBorder="1" applyAlignment="1">
      <alignment vertical="center" shrinkToFit="1"/>
    </xf>
    <xf numFmtId="178" fontId="29" fillId="17" borderId="14" xfId="0" applyNumberFormat="1" applyFont="1" applyFill="1" applyBorder="1" applyAlignment="1">
      <alignment vertical="center" shrinkToFit="1"/>
    </xf>
    <xf numFmtId="0" fontId="3" fillId="0" borderId="0" xfId="0" applyFont="1">
      <alignment vertical="center"/>
    </xf>
    <xf numFmtId="0" fontId="3" fillId="0" borderId="0" xfId="0" applyFont="1" applyAlignment="1">
      <alignment vertical="center"/>
    </xf>
    <xf numFmtId="178" fontId="8" fillId="17" borderId="58" xfId="0" applyNumberFormat="1" applyFont="1" applyFill="1" applyBorder="1" applyAlignment="1">
      <alignment horizontal="left" vertical="center" shrinkToFit="1"/>
    </xf>
    <xf numFmtId="178" fontId="16" fillId="17" borderId="9" xfId="0" applyNumberFormat="1" applyFont="1" applyFill="1" applyBorder="1" applyAlignment="1">
      <alignment vertical="center" shrinkToFit="1"/>
    </xf>
    <xf numFmtId="0" fontId="2" fillId="15" borderId="25" xfId="0" applyFont="1" applyFill="1" applyBorder="1" applyAlignment="1" applyProtection="1">
      <alignment vertical="center"/>
    </xf>
    <xf numFmtId="0" fontId="2" fillId="15" borderId="25" xfId="0" applyFont="1" applyFill="1" applyBorder="1" applyAlignment="1" applyProtection="1">
      <alignment horizontal="center" vertical="center"/>
    </xf>
    <xf numFmtId="0" fontId="2" fillId="0" borderId="23" xfId="0" applyFont="1" applyBorder="1" applyAlignment="1" applyProtection="1">
      <alignment vertical="center"/>
    </xf>
    <xf numFmtId="0" fontId="2" fillId="0" borderId="23" xfId="0" applyFont="1" applyBorder="1" applyAlignment="1" applyProtection="1">
      <alignment horizontal="center" vertical="center"/>
    </xf>
    <xf numFmtId="0" fontId="3" fillId="0" borderId="13" xfId="0" applyFont="1" applyBorder="1">
      <alignment vertical="center"/>
    </xf>
    <xf numFmtId="0" fontId="2" fillId="9" borderId="0" xfId="0" quotePrefix="1" applyFont="1" applyFill="1" applyBorder="1" applyAlignment="1" applyProtection="1">
      <alignment horizontal="center" vertical="center"/>
    </xf>
    <xf numFmtId="178" fontId="8" fillId="5" borderId="65" xfId="0" applyNumberFormat="1" applyFont="1" applyFill="1" applyBorder="1" applyAlignment="1">
      <alignment horizontal="left" vertical="center" shrinkToFit="1"/>
    </xf>
    <xf numFmtId="178" fontId="29" fillId="17" borderId="65" xfId="0" applyNumberFormat="1" applyFont="1" applyFill="1" applyBorder="1" applyAlignment="1">
      <alignment vertical="center" shrinkToFit="1"/>
    </xf>
    <xf numFmtId="0" fontId="2" fillId="0" borderId="1"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1" xfId="0" applyFont="1" applyBorder="1" applyAlignment="1">
      <alignment horizontal="center" vertical="center"/>
    </xf>
    <xf numFmtId="0" fontId="8" fillId="0" borderId="0" xfId="0" applyFont="1" applyAlignment="1">
      <alignment horizontal="center" vertical="center"/>
    </xf>
    <xf numFmtId="0" fontId="2" fillId="0" borderId="0" xfId="0" applyFont="1" applyAlignment="1">
      <alignment horizontal="center" vertical="center"/>
    </xf>
    <xf numFmtId="0" fontId="2" fillId="0" borderId="4" xfId="0" applyFont="1" applyBorder="1" applyAlignment="1">
      <alignment horizontal="center" vertical="center"/>
    </xf>
    <xf numFmtId="0" fontId="8" fillId="0" borderId="0" xfId="0" applyFont="1" applyAlignment="1">
      <alignment horizontal="left" vertical="center"/>
    </xf>
    <xf numFmtId="0" fontId="2" fillId="0" borderId="1"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0" xfId="0" applyFont="1" applyAlignment="1">
      <alignment horizontal="center" vertical="center"/>
    </xf>
    <xf numFmtId="0" fontId="2" fillId="15" borderId="37" xfId="0" applyFont="1" applyFill="1" applyBorder="1" applyAlignment="1" applyProtection="1">
      <alignment horizontal="center" vertical="center"/>
    </xf>
    <xf numFmtId="0" fontId="8" fillId="0" borderId="1" xfId="0" applyFont="1" applyBorder="1" applyAlignment="1">
      <alignment horizontal="center" vertical="center"/>
    </xf>
    <xf numFmtId="0" fontId="2" fillId="0" borderId="1" xfId="0" applyNumberFormat="1" applyFont="1" applyBorder="1" applyAlignment="1">
      <alignment horizontal="center" vertical="center"/>
    </xf>
    <xf numFmtId="176" fontId="2" fillId="4" borderId="1" xfId="0" applyNumberFormat="1" applyFont="1" applyFill="1" applyBorder="1" applyAlignment="1" applyProtection="1">
      <alignment horizontal="right" vertical="center" shrinkToFit="1"/>
      <protection locked="0"/>
    </xf>
    <xf numFmtId="0" fontId="2" fillId="15" borderId="1" xfId="0" applyFont="1" applyFill="1" applyBorder="1" applyAlignment="1" applyProtection="1">
      <alignment horizontal="right" vertical="center"/>
      <protection locked="0"/>
    </xf>
    <xf numFmtId="177" fontId="2" fillId="4" borderId="1" xfId="0" applyNumberFormat="1" applyFont="1" applyFill="1" applyBorder="1" applyAlignment="1" applyProtection="1">
      <alignment horizontal="right" vertical="center" shrinkToFit="1"/>
      <protection locked="0"/>
    </xf>
    <xf numFmtId="177" fontId="2" fillId="4" borderId="1" xfId="0" applyNumberFormat="1" applyFont="1" applyFill="1" applyBorder="1" applyAlignment="1" applyProtection="1">
      <alignment horizontal="right" vertical="center"/>
      <protection locked="0"/>
    </xf>
    <xf numFmtId="176" fontId="2" fillId="0" borderId="1" xfId="0" applyNumberFormat="1" applyFont="1" applyFill="1" applyBorder="1" applyAlignment="1" applyProtection="1">
      <alignment horizontal="right" vertical="center" shrinkToFit="1"/>
      <protection locked="0"/>
    </xf>
    <xf numFmtId="181" fontId="2" fillId="0" borderId="1" xfId="0" applyNumberFormat="1" applyFont="1" applyFill="1" applyBorder="1" applyAlignment="1" applyProtection="1">
      <alignment horizontal="right" vertical="center" shrinkToFit="1"/>
      <protection locked="0"/>
    </xf>
    <xf numFmtId="0" fontId="2" fillId="0" borderId="1" xfId="0" applyFont="1" applyFill="1" applyBorder="1" applyAlignment="1" applyProtection="1">
      <alignment horizontal="right" vertical="center"/>
      <protection locked="0"/>
    </xf>
    <xf numFmtId="177" fontId="2" fillId="0" borderId="1" xfId="0" applyNumberFormat="1" applyFont="1" applyFill="1" applyBorder="1" applyAlignment="1" applyProtection="1">
      <alignment horizontal="right" vertical="center" shrinkToFit="1"/>
      <protection locked="0"/>
    </xf>
    <xf numFmtId="177" fontId="2" fillId="0" borderId="1" xfId="0" applyNumberFormat="1" applyFont="1" applyFill="1" applyBorder="1" applyAlignment="1" applyProtection="1">
      <alignment horizontal="right" vertical="center"/>
      <protection locked="0"/>
    </xf>
    <xf numFmtId="0" fontId="8" fillId="0" borderId="1" xfId="0" applyFont="1" applyBorder="1" applyAlignment="1" applyProtection="1">
      <alignment horizontal="center" vertical="center"/>
      <protection locked="0"/>
    </xf>
    <xf numFmtId="181" fontId="2" fillId="7" borderId="1" xfId="0" applyNumberFormat="1" applyFont="1" applyFill="1" applyBorder="1" applyAlignment="1" applyProtection="1">
      <alignment horizontal="right" vertical="center" shrinkToFit="1"/>
      <protection hidden="1"/>
    </xf>
    <xf numFmtId="181" fontId="2" fillId="4" borderId="7" xfId="0" applyNumberFormat="1" applyFont="1" applyFill="1" applyBorder="1" applyAlignment="1" applyProtection="1">
      <alignment horizontal="center" vertical="top"/>
      <protection hidden="1"/>
    </xf>
    <xf numFmtId="57" fontId="2" fillId="0" borderId="1" xfId="0" applyNumberFormat="1" applyFont="1" applyBorder="1" applyAlignment="1" applyProtection="1">
      <alignment vertical="center" shrinkToFit="1"/>
      <protection locked="0"/>
    </xf>
    <xf numFmtId="0" fontId="2" fillId="0" borderId="0" xfId="0" applyFont="1" applyAlignment="1" applyProtection="1">
      <alignment horizontal="center" vertical="center"/>
      <protection hidden="1"/>
    </xf>
    <xf numFmtId="0" fontId="2" fillId="7" borderId="1" xfId="0" applyFont="1" applyFill="1" applyBorder="1" applyAlignment="1" applyProtection="1">
      <alignment horizontal="center" vertical="center" shrinkToFit="1"/>
      <protection hidden="1"/>
    </xf>
    <xf numFmtId="0" fontId="2" fillId="0" borderId="1" xfId="0" applyFont="1" applyFill="1" applyBorder="1" applyAlignment="1" applyProtection="1">
      <alignment horizontal="center" vertical="center" shrinkToFit="1"/>
      <protection hidden="1"/>
    </xf>
    <xf numFmtId="57" fontId="2" fillId="0" borderId="1" xfId="0" applyNumberFormat="1" applyFont="1" applyBorder="1" applyAlignment="1" applyProtection="1">
      <alignment horizontal="center" vertical="center" shrinkToFit="1"/>
      <protection locked="0"/>
    </xf>
    <xf numFmtId="0" fontId="2" fillId="7" borderId="1" xfId="0" applyFont="1" applyFill="1" applyBorder="1" applyAlignment="1" applyProtection="1">
      <alignment horizontal="center" vertical="center" wrapText="1" shrinkToFit="1"/>
      <protection hidden="1"/>
    </xf>
    <xf numFmtId="181" fontId="2" fillId="7" borderId="1" xfId="0" applyNumberFormat="1" applyFont="1" applyFill="1" applyBorder="1" applyAlignment="1" applyProtection="1">
      <alignment horizontal="right" vertical="center" shrinkToFit="1"/>
      <protection locked="0"/>
    </xf>
    <xf numFmtId="0" fontId="2" fillId="12" borderId="7" xfId="0" applyFont="1" applyFill="1" applyBorder="1" applyAlignment="1" applyProtection="1">
      <alignment horizontal="center" vertical="center" shrinkToFit="1"/>
      <protection locked="0"/>
    </xf>
    <xf numFmtId="0" fontId="2" fillId="4" borderId="7" xfId="0" applyFont="1" applyFill="1" applyBorder="1" applyAlignment="1" applyProtection="1">
      <alignment horizontal="center" vertical="center" wrapText="1" shrinkToFit="1"/>
      <protection hidden="1"/>
    </xf>
    <xf numFmtId="0" fontId="8" fillId="0" borderId="71" xfId="0" applyNumberFormat="1" applyFont="1" applyFill="1" applyBorder="1" applyAlignment="1" applyProtection="1">
      <alignment horizontal="center" vertical="center"/>
      <protection locked="0"/>
    </xf>
    <xf numFmtId="0" fontId="2" fillId="12" borderId="1" xfId="0" applyFont="1" applyFill="1" applyBorder="1" applyAlignment="1" applyProtection="1">
      <alignment horizontal="right" vertical="center"/>
      <protection locked="0"/>
    </xf>
    <xf numFmtId="0" fontId="2" fillId="15" borderId="1" xfId="0" applyNumberFormat="1" applyFont="1" applyFill="1" applyBorder="1" applyAlignment="1" applyProtection="1">
      <alignment horizontal="center" vertical="top" wrapText="1" shrinkToFit="1"/>
      <protection hidden="1"/>
    </xf>
    <xf numFmtId="0" fontId="2" fillId="15" borderId="1" xfId="0" applyFont="1" applyFill="1" applyBorder="1" applyAlignment="1" applyProtection="1">
      <alignment horizontal="center" vertical="top" wrapText="1" shrinkToFit="1"/>
      <protection hidden="1"/>
    </xf>
    <xf numFmtId="0" fontId="2" fillId="4" borderId="1" xfId="0" applyFont="1" applyFill="1" applyBorder="1" applyAlignment="1" applyProtection="1">
      <alignment horizontal="center" vertical="top" wrapText="1" shrinkToFit="1"/>
      <protection hidden="1"/>
    </xf>
    <xf numFmtId="0" fontId="2" fillId="12" borderId="1" xfId="0" applyFont="1" applyFill="1" applyBorder="1" applyAlignment="1" applyProtection="1">
      <alignment horizontal="center" vertical="top" wrapText="1" shrinkToFit="1"/>
      <protection hidden="1"/>
    </xf>
    <xf numFmtId="0" fontId="8" fillId="14" borderId="1" xfId="0" applyFont="1" applyFill="1" applyBorder="1" applyAlignment="1">
      <alignment horizontal="center" vertical="center"/>
    </xf>
    <xf numFmtId="0" fontId="2" fillId="14" borderId="1" xfId="0" applyFont="1" applyFill="1" applyBorder="1" applyAlignment="1" applyProtection="1">
      <alignment horizontal="center" vertical="center"/>
      <protection hidden="1"/>
    </xf>
    <xf numFmtId="0" fontId="8" fillId="14" borderId="1" xfId="0" applyFont="1" applyFill="1" applyBorder="1" applyAlignment="1" applyProtection="1">
      <alignment horizontal="center" vertical="center"/>
      <protection locked="0"/>
    </xf>
    <xf numFmtId="0" fontId="2" fillId="14" borderId="1" xfId="0" applyFont="1" applyFill="1" applyBorder="1" applyAlignment="1" applyProtection="1">
      <alignment horizontal="center" vertical="center"/>
      <protection locked="0"/>
    </xf>
    <xf numFmtId="0" fontId="2" fillId="14" borderId="74" xfId="0" applyFont="1" applyFill="1" applyBorder="1" applyAlignment="1">
      <alignment horizontal="center" vertical="center"/>
    </xf>
    <xf numFmtId="0" fontId="2" fillId="14" borderId="7" xfId="0" applyFont="1" applyFill="1" applyBorder="1" applyAlignment="1">
      <alignment horizontal="center" vertical="center"/>
    </xf>
    <xf numFmtId="0" fontId="2" fillId="14" borderId="75" xfId="0" applyFont="1" applyFill="1" applyBorder="1" applyAlignment="1">
      <alignment horizontal="center" vertical="center"/>
    </xf>
    <xf numFmtId="0" fontId="8" fillId="14" borderId="72" xfId="0" applyNumberFormat="1" applyFont="1" applyFill="1" applyBorder="1" applyAlignment="1" applyProtection="1">
      <alignment horizontal="center" vertical="center"/>
    </xf>
    <xf numFmtId="0" fontId="8" fillId="14" borderId="73" xfId="0" applyNumberFormat="1" applyFont="1" applyFill="1" applyBorder="1" applyAlignment="1" applyProtection="1">
      <alignment horizontal="center" vertical="center"/>
    </xf>
    <xf numFmtId="0" fontId="32" fillId="19" borderId="1" xfId="0" applyFont="1" applyFill="1" applyBorder="1" applyAlignment="1" applyProtection="1">
      <alignment horizontal="center" vertical="center"/>
    </xf>
    <xf numFmtId="0" fontId="32" fillId="19" borderId="1" xfId="0" applyFont="1" applyFill="1" applyBorder="1" applyAlignment="1" applyProtection="1">
      <alignment horizontal="right" vertical="center"/>
    </xf>
    <xf numFmtId="57" fontId="32" fillId="19" borderId="1" xfId="0" applyNumberFormat="1" applyFont="1" applyFill="1" applyBorder="1" applyAlignment="1" applyProtection="1">
      <alignment vertical="center" shrinkToFit="1"/>
    </xf>
    <xf numFmtId="0" fontId="32" fillId="19" borderId="1" xfId="0" applyFont="1" applyFill="1" applyBorder="1" applyAlignment="1" applyProtection="1">
      <alignment horizontal="center" vertical="center" shrinkToFit="1"/>
      <protection locked="0"/>
    </xf>
    <xf numFmtId="0" fontId="32" fillId="19" borderId="1" xfId="0" applyFont="1" applyFill="1" applyBorder="1" applyAlignment="1" applyProtection="1">
      <alignment vertical="center" shrinkToFit="1"/>
      <protection locked="0"/>
    </xf>
    <xf numFmtId="187" fontId="2" fillId="0" borderId="84" xfId="0" applyNumberFormat="1" applyFont="1" applyBorder="1" applyAlignment="1" applyProtection="1">
      <alignment vertical="center"/>
      <protection locked="0"/>
    </xf>
    <xf numFmtId="188" fontId="2" fillId="4" borderId="4" xfId="0" applyNumberFormat="1" applyFont="1" applyFill="1" applyBorder="1" applyAlignment="1" applyProtection="1">
      <alignment vertical="center"/>
    </xf>
    <xf numFmtId="189" fontId="2" fillId="4" borderId="1" xfId="0" applyNumberFormat="1" applyFont="1" applyFill="1" applyBorder="1" applyAlignment="1" applyProtection="1">
      <alignment vertical="center"/>
    </xf>
    <xf numFmtId="0" fontId="0" fillId="0" borderId="0" xfId="0" applyBorder="1">
      <alignment vertical="center"/>
    </xf>
    <xf numFmtId="0" fontId="0" fillId="0" borderId="40" xfId="0" applyBorder="1">
      <alignment vertical="center"/>
    </xf>
    <xf numFmtId="0" fontId="2" fillId="0" borderId="13" xfId="0" applyFont="1" applyBorder="1" applyAlignment="1">
      <alignment vertical="center"/>
    </xf>
    <xf numFmtId="0" fontId="2" fillId="0" borderId="0" xfId="0" applyFont="1" applyBorder="1" applyAlignment="1">
      <alignment horizontal="right" vertical="center"/>
    </xf>
    <xf numFmtId="0" fontId="8" fillId="0" borderId="0" xfId="0" applyFont="1" applyBorder="1" applyAlignment="1">
      <alignment vertical="center"/>
    </xf>
    <xf numFmtId="0" fontId="2" fillId="0" borderId="0" xfId="0" applyFont="1" applyAlignment="1">
      <alignment horizontal="right" vertical="center"/>
    </xf>
    <xf numFmtId="0" fontId="2" fillId="0" borderId="0" xfId="0" quotePrefix="1" applyFont="1" applyAlignment="1">
      <alignment horizontal="right" vertical="center"/>
    </xf>
    <xf numFmtId="177" fontId="2" fillId="0" borderId="0" xfId="0" applyNumberFormat="1" applyFont="1" applyAlignment="1">
      <alignment horizontal="left" vertical="center"/>
    </xf>
    <xf numFmtId="194" fontId="2" fillId="0" borderId="0" xfId="0" applyNumberFormat="1" applyFont="1" applyAlignment="1">
      <alignment horizontal="left" vertical="center"/>
    </xf>
    <xf numFmtId="0" fontId="2" fillId="15" borderId="27" xfId="0" applyFont="1" applyFill="1" applyBorder="1" applyAlignment="1" applyProtection="1">
      <alignment vertical="center"/>
    </xf>
    <xf numFmtId="0" fontId="2" fillId="20" borderId="1" xfId="0" applyNumberFormat="1" applyFont="1" applyFill="1" applyBorder="1" applyAlignment="1" applyProtection="1">
      <alignment vertical="center"/>
    </xf>
    <xf numFmtId="0" fontId="2" fillId="20" borderId="4" xfId="0" applyNumberFormat="1" applyFont="1" applyFill="1" applyBorder="1" applyAlignment="1" applyProtection="1">
      <alignment vertical="center"/>
    </xf>
    <xf numFmtId="0" fontId="2" fillId="0" borderId="82" xfId="0" applyNumberFormat="1" applyFont="1" applyBorder="1" applyAlignment="1" applyProtection="1">
      <alignment vertical="center"/>
      <protection locked="0"/>
    </xf>
    <xf numFmtId="0" fontId="8" fillId="0" borderId="13" xfId="0" applyFont="1" applyBorder="1" applyAlignment="1" applyProtection="1">
      <alignment vertical="center" shrinkToFit="1"/>
    </xf>
    <xf numFmtId="0" fontId="39" fillId="0" borderId="0" xfId="0" applyFont="1">
      <alignment vertical="center"/>
    </xf>
    <xf numFmtId="183" fontId="2" fillId="0" borderId="0" xfId="0" applyNumberFormat="1" applyFont="1" applyAlignment="1">
      <alignment vertical="center"/>
    </xf>
    <xf numFmtId="183" fontId="2" fillId="0" borderId="0" xfId="0" applyNumberFormat="1" applyFont="1">
      <alignment vertical="center"/>
    </xf>
    <xf numFmtId="0" fontId="7" fillId="0" borderId="0" xfId="0" applyFont="1" applyFill="1" applyAlignment="1">
      <alignment vertical="center"/>
    </xf>
    <xf numFmtId="0" fontId="28" fillId="0" borderId="0" xfId="0" applyFont="1">
      <alignment vertical="center"/>
    </xf>
    <xf numFmtId="0" fontId="40" fillId="0" borderId="0" xfId="0" applyFont="1">
      <alignment vertical="center"/>
    </xf>
    <xf numFmtId="0" fontId="8" fillId="0" borderId="0" xfId="0" applyFont="1">
      <alignment vertical="center"/>
    </xf>
    <xf numFmtId="0" fontId="28" fillId="0" borderId="0" xfId="0" applyFont="1" applyAlignment="1">
      <alignment vertical="center"/>
    </xf>
    <xf numFmtId="0" fontId="42" fillId="0" borderId="0" xfId="0" applyFont="1" applyAlignment="1">
      <alignment vertical="center"/>
    </xf>
    <xf numFmtId="0" fontId="41" fillId="0" borderId="0" xfId="0" applyFont="1" applyAlignment="1">
      <alignment horizontal="left" vertical="center"/>
    </xf>
    <xf numFmtId="0" fontId="44" fillId="0" borderId="98" xfId="0" applyFont="1" applyBorder="1" applyAlignment="1">
      <alignment horizontal="left" vertical="top"/>
    </xf>
    <xf numFmtId="0" fontId="45" fillId="0" borderId="0" xfId="0" applyFont="1" applyAlignment="1">
      <alignment horizontal="left" vertical="center" wrapText="1" indent="3"/>
    </xf>
    <xf numFmtId="0" fontId="46" fillId="0" borderId="0" xfId="0" applyFont="1" applyAlignment="1">
      <alignment horizontal="left" vertical="center"/>
    </xf>
    <xf numFmtId="0" fontId="42" fillId="0" borderId="0" xfId="0" applyFont="1" applyAlignment="1">
      <alignment horizontal="left" vertical="center"/>
    </xf>
    <xf numFmtId="0" fontId="41" fillId="0" borderId="0" xfId="0" applyFont="1">
      <alignment vertical="center"/>
    </xf>
    <xf numFmtId="0" fontId="44" fillId="0" borderId="98" xfId="0" applyFont="1" applyBorder="1" applyAlignment="1">
      <alignment vertical="top"/>
    </xf>
    <xf numFmtId="0" fontId="41" fillId="0" borderId="0" xfId="0" applyFont="1" applyAlignment="1">
      <alignment vertical="center" wrapText="1"/>
    </xf>
    <xf numFmtId="0" fontId="45" fillId="0" borderId="0" xfId="0" applyFont="1" applyAlignment="1">
      <alignment vertical="center" wrapText="1"/>
    </xf>
    <xf numFmtId="0" fontId="46" fillId="0" borderId="0" xfId="0" applyFont="1" applyAlignment="1">
      <alignment vertical="center"/>
    </xf>
    <xf numFmtId="0" fontId="46" fillId="0" borderId="35" xfId="0" applyFont="1" applyBorder="1" applyAlignment="1">
      <alignment vertical="center"/>
    </xf>
    <xf numFmtId="0" fontId="46" fillId="0" borderId="40" xfId="0" applyFont="1" applyBorder="1" applyAlignment="1">
      <alignment vertical="center"/>
    </xf>
    <xf numFmtId="0" fontId="46" fillId="0" borderId="9" xfId="0" applyFont="1" applyBorder="1" applyAlignment="1">
      <alignment vertical="center"/>
    </xf>
    <xf numFmtId="0" fontId="43" fillId="4" borderId="35" xfId="0" applyFont="1" applyFill="1" applyBorder="1" applyAlignment="1">
      <alignment vertical="center"/>
    </xf>
    <xf numFmtId="0" fontId="47" fillId="4" borderId="40" xfId="0" applyFont="1" applyFill="1" applyBorder="1" applyAlignment="1">
      <alignment vertical="center"/>
    </xf>
    <xf numFmtId="0" fontId="46" fillId="4" borderId="40" xfId="0" applyFont="1" applyFill="1" applyBorder="1" applyAlignment="1">
      <alignment vertical="center"/>
    </xf>
    <xf numFmtId="0" fontId="46" fillId="4" borderId="9" xfId="0" applyFont="1" applyFill="1" applyBorder="1" applyAlignment="1">
      <alignment vertical="center"/>
    </xf>
    <xf numFmtId="0" fontId="46" fillId="4" borderId="35" xfId="0" applyFont="1" applyFill="1" applyBorder="1" applyAlignment="1">
      <alignment horizontal="left" vertical="center"/>
    </xf>
    <xf numFmtId="0" fontId="46" fillId="4" borderId="40" xfId="0" applyFont="1" applyFill="1" applyBorder="1" applyAlignment="1">
      <alignment horizontal="left" vertical="center"/>
    </xf>
    <xf numFmtId="0" fontId="47" fillId="4" borderId="40" xfId="0" applyFont="1" applyFill="1" applyBorder="1" applyAlignment="1">
      <alignment horizontal="left" vertical="center"/>
    </xf>
    <xf numFmtId="0" fontId="46" fillId="4" borderId="35" xfId="0" applyFont="1" applyFill="1" applyBorder="1" applyAlignment="1">
      <alignment vertical="center"/>
    </xf>
    <xf numFmtId="0" fontId="48" fillId="4" borderId="40" xfId="0" applyFont="1" applyFill="1" applyBorder="1" applyAlignment="1">
      <alignment vertical="center"/>
    </xf>
    <xf numFmtId="195" fontId="2" fillId="0" borderId="0" xfId="0" applyNumberFormat="1" applyFont="1" applyProtection="1">
      <alignment vertical="center"/>
      <protection locked="0"/>
    </xf>
    <xf numFmtId="184" fontId="2" fillId="7" borderId="15" xfId="0" applyNumberFormat="1" applyFont="1" applyFill="1" applyBorder="1" applyAlignment="1" applyProtection="1">
      <alignment vertical="center" shrinkToFit="1"/>
    </xf>
    <xf numFmtId="0" fontId="8" fillId="6" borderId="30" xfId="0" applyFont="1" applyFill="1" applyBorder="1" applyProtection="1">
      <alignment vertical="center"/>
      <protection locked="0"/>
    </xf>
    <xf numFmtId="0" fontId="8" fillId="0" borderId="30" xfId="0" applyFont="1" applyBorder="1" applyProtection="1">
      <alignment vertical="center"/>
      <protection locked="0"/>
    </xf>
    <xf numFmtId="186" fontId="28" fillId="0" borderId="0" xfId="0" applyNumberFormat="1" applyFont="1" applyAlignment="1">
      <alignment vertical="center" shrinkToFit="1"/>
    </xf>
    <xf numFmtId="0" fontId="2" fillId="0" borderId="0" xfId="0" quotePrefix="1" applyFont="1" applyAlignment="1" applyProtection="1">
      <alignment horizontal="right" vertical="center"/>
      <protection locked="0"/>
    </xf>
    <xf numFmtId="177" fontId="2" fillId="0" borderId="0" xfId="0" applyNumberFormat="1" applyFont="1" applyAlignment="1" applyProtection="1">
      <alignment horizontal="left" vertical="center"/>
      <protection locked="0"/>
    </xf>
    <xf numFmtId="194" fontId="2" fillId="0" borderId="0" xfId="0" applyNumberFormat="1" applyFont="1" applyAlignment="1" applyProtection="1">
      <alignment horizontal="left" vertical="center"/>
      <protection locked="0"/>
    </xf>
    <xf numFmtId="0" fontId="28" fillId="5" borderId="40" xfId="0" applyFont="1" applyFill="1" applyBorder="1" applyAlignment="1">
      <alignment horizontal="left" vertical="center"/>
    </xf>
    <xf numFmtId="0" fontId="28" fillId="5" borderId="40" xfId="0" applyFont="1" applyFill="1" applyBorder="1" applyAlignment="1">
      <alignment vertical="center"/>
    </xf>
    <xf numFmtId="178" fontId="49" fillId="0" borderId="0" xfId="0" applyNumberFormat="1" applyFont="1" applyBorder="1">
      <alignment vertical="center"/>
    </xf>
    <xf numFmtId="178" fontId="49" fillId="0" borderId="0" xfId="0" applyNumberFormat="1" applyFont="1">
      <alignment vertical="center"/>
    </xf>
    <xf numFmtId="178" fontId="8" fillId="0" borderId="0" xfId="0" applyNumberFormat="1" applyFont="1" applyProtection="1">
      <alignment vertical="center"/>
      <protection locked="0"/>
    </xf>
    <xf numFmtId="195" fontId="2" fillId="0" borderId="23" xfId="0" applyNumberFormat="1" applyFont="1" applyBorder="1" applyAlignment="1" applyProtection="1">
      <alignment vertical="center" shrinkToFit="1"/>
      <protection locked="0"/>
    </xf>
    <xf numFmtId="0" fontId="40" fillId="5" borderId="9" xfId="0" applyFont="1" applyFill="1" applyBorder="1" applyAlignment="1">
      <alignment horizontal="left" vertical="center"/>
    </xf>
    <xf numFmtId="176" fontId="8" fillId="0" borderId="1" xfId="0" applyNumberFormat="1" applyFont="1" applyBorder="1" applyAlignment="1">
      <alignment horizontal="center" vertical="center"/>
    </xf>
    <xf numFmtId="0" fontId="2" fillId="0" borderId="0" xfId="0" applyFont="1" applyAlignment="1" applyProtection="1">
      <alignment horizontal="center" vertical="center"/>
      <protection locked="0"/>
    </xf>
    <xf numFmtId="0" fontId="2" fillId="0" borderId="0" xfId="0" applyFont="1" applyAlignment="1">
      <alignment horizontal="center" vertical="center"/>
    </xf>
    <xf numFmtId="0" fontId="0" fillId="0" borderId="0" xfId="0" applyAlignment="1">
      <alignment vertical="center" shrinkToFit="1"/>
    </xf>
    <xf numFmtId="0" fontId="2" fillId="12" borderId="1" xfId="0" applyFont="1" applyFill="1" applyBorder="1" applyAlignment="1" applyProtection="1">
      <alignment horizontal="center" vertical="center" shrinkToFit="1"/>
      <protection locked="0"/>
    </xf>
    <xf numFmtId="0" fontId="2" fillId="0" borderId="8" xfId="0" applyFont="1" applyBorder="1" applyAlignment="1" applyProtection="1">
      <alignment horizontal="center" vertical="center"/>
      <protection locked="0"/>
    </xf>
    <xf numFmtId="0" fontId="2" fillId="4" borderId="70" xfId="0" applyFont="1" applyFill="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14" borderId="1" xfId="0" applyFont="1" applyFill="1" applyBorder="1" applyAlignment="1" applyProtection="1">
      <alignment horizontal="right" vertical="center"/>
      <protection hidden="1"/>
    </xf>
    <xf numFmtId="0" fontId="2" fillId="14" borderId="1" xfId="0" applyFont="1" applyFill="1" applyBorder="1" applyAlignment="1" applyProtection="1">
      <alignment horizontal="right" vertical="center"/>
      <protection locked="0"/>
    </xf>
    <xf numFmtId="0" fontId="2" fillId="0" borderId="1" xfId="0" applyFont="1" applyBorder="1" applyAlignment="1" applyProtection="1">
      <alignment horizontal="center" vertical="center" shrinkToFit="1"/>
      <protection locked="0"/>
    </xf>
    <xf numFmtId="0" fontId="8" fillId="14"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176" fontId="2" fillId="0" borderId="1" xfId="0" applyNumberFormat="1" applyFont="1" applyBorder="1">
      <alignment vertical="center"/>
    </xf>
    <xf numFmtId="0" fontId="8" fillId="0" borderId="1" xfId="0" applyNumberFormat="1" applyFont="1" applyBorder="1" applyAlignment="1">
      <alignment horizontal="center" vertical="center"/>
    </xf>
    <xf numFmtId="0" fontId="0" fillId="0" borderId="1" xfId="0" applyBorder="1" applyProtection="1">
      <alignment vertical="center"/>
      <protection locked="0"/>
    </xf>
    <xf numFmtId="0" fontId="2" fillId="0" borderId="1" xfId="0" applyNumberFormat="1" applyFont="1" applyFill="1" applyBorder="1" applyAlignment="1" applyProtection="1">
      <alignment horizontal="right" vertical="center"/>
      <protection locked="0"/>
    </xf>
    <xf numFmtId="0" fontId="8" fillId="5" borderId="1" xfId="0" applyFont="1" applyFill="1" applyBorder="1" applyAlignment="1">
      <alignment horizontal="center" vertical="center" wrapText="1"/>
    </xf>
    <xf numFmtId="0" fontId="8" fillId="5" borderId="1" xfId="0" applyFont="1" applyFill="1" applyBorder="1" applyAlignment="1">
      <alignment horizontal="center" vertical="center"/>
    </xf>
    <xf numFmtId="0" fontId="2" fillId="0" borderId="3" xfId="0" applyFont="1" applyBorder="1" applyAlignment="1">
      <alignment horizontal="center" vertical="center" wrapText="1"/>
    </xf>
    <xf numFmtId="0" fontId="8" fillId="14" borderId="4" xfId="0" applyFont="1" applyFill="1" applyBorder="1" applyAlignment="1">
      <alignment horizontal="center" vertical="center" wrapText="1"/>
    </xf>
    <xf numFmtId="0" fontId="2" fillId="5" borderId="100" xfId="0" applyFont="1" applyFill="1" applyBorder="1" applyAlignment="1">
      <alignment horizontal="center" vertical="center" wrapText="1"/>
    </xf>
    <xf numFmtId="0" fontId="8" fillId="5" borderId="101" xfId="0" applyFont="1" applyFill="1" applyBorder="1" applyAlignment="1">
      <alignment horizontal="center" vertical="center" wrapText="1"/>
    </xf>
    <xf numFmtId="196" fontId="2" fillId="9" borderId="0" xfId="0" applyNumberFormat="1" applyFont="1" applyFill="1" applyBorder="1" applyAlignment="1" applyProtection="1">
      <alignment horizontal="center" vertical="center" shrinkToFit="1"/>
    </xf>
    <xf numFmtId="197" fontId="2" fillId="9" borderId="0" xfId="0" applyNumberFormat="1" applyFont="1" applyFill="1" applyBorder="1" applyAlignment="1" applyProtection="1">
      <alignment horizontal="left" vertical="center" shrinkToFit="1"/>
    </xf>
    <xf numFmtId="184" fontId="2" fillId="9" borderId="19" xfId="0" applyNumberFormat="1" applyFont="1" applyFill="1" applyBorder="1" applyAlignment="1" applyProtection="1">
      <alignment horizontal="left" vertical="center" shrinkToFit="1"/>
    </xf>
    <xf numFmtId="176" fontId="8" fillId="0" borderId="1" xfId="0" applyNumberFormat="1" applyFont="1" applyBorder="1" applyAlignment="1" applyProtection="1">
      <alignment horizontal="center" vertical="center"/>
      <protection locked="0"/>
    </xf>
    <xf numFmtId="176" fontId="2" fillId="0" borderId="1" xfId="0" applyNumberFormat="1" applyFont="1" applyBorder="1" applyProtection="1">
      <alignment vertical="center"/>
      <protection locked="0"/>
    </xf>
    <xf numFmtId="0" fontId="8" fillId="0" borderId="1" xfId="0" applyNumberFormat="1" applyFont="1" applyBorder="1" applyAlignment="1" applyProtection="1">
      <alignment horizontal="center" vertical="center"/>
    </xf>
    <xf numFmtId="0" fontId="3" fillId="0" borderId="3" xfId="0" applyNumberFormat="1" applyFont="1" applyBorder="1" applyAlignment="1" applyProtection="1">
      <alignment horizontal="center" vertical="center"/>
    </xf>
    <xf numFmtId="0" fontId="3" fillId="0" borderId="102" xfId="0" applyNumberFormat="1" applyFont="1" applyBorder="1" applyAlignment="1" applyProtection="1">
      <alignment horizontal="center" vertical="center"/>
    </xf>
    <xf numFmtId="0" fontId="3" fillId="0" borderId="103" xfId="0" applyNumberFormat="1" applyFont="1" applyFill="1" applyBorder="1" applyAlignment="1" applyProtection="1">
      <alignment horizontal="right" vertical="center"/>
    </xf>
    <xf numFmtId="0" fontId="3" fillId="0" borderId="4" xfId="0" applyFont="1" applyBorder="1" applyProtection="1">
      <alignment vertical="center"/>
    </xf>
    <xf numFmtId="183" fontId="2" fillId="9" borderId="19" xfId="0" applyNumberFormat="1" applyFont="1" applyFill="1" applyBorder="1" applyAlignment="1" applyProtection="1">
      <alignment horizontal="left" vertical="center" shrinkToFit="1"/>
    </xf>
    <xf numFmtId="0" fontId="2" fillId="12" borderId="1" xfId="0" applyFont="1" applyFill="1" applyBorder="1" applyAlignment="1" applyProtection="1">
      <alignment horizontal="center" vertical="top" shrinkToFit="1"/>
      <protection locked="0"/>
    </xf>
    <xf numFmtId="187" fontId="52" fillId="4" borderId="1" xfId="0" applyNumberFormat="1" applyFont="1" applyFill="1" applyBorder="1" applyAlignment="1">
      <alignment vertical="center" shrinkToFit="1"/>
    </xf>
    <xf numFmtId="0" fontId="20" fillId="4" borderId="0" xfId="0" applyFont="1" applyFill="1" applyAlignment="1">
      <alignment vertical="center" shrinkToFit="1"/>
    </xf>
    <xf numFmtId="0" fontId="8" fillId="0" borderId="0" xfId="0" applyFont="1" applyAlignment="1">
      <alignment vertical="center"/>
    </xf>
    <xf numFmtId="0" fontId="8" fillId="5" borderId="1" xfId="0" applyFont="1" applyFill="1" applyBorder="1" applyAlignment="1">
      <alignment horizontal="center" vertical="center" wrapText="1"/>
    </xf>
    <xf numFmtId="0" fontId="2" fillId="0" borderId="1" xfId="0" applyFont="1" applyBorder="1" applyProtection="1">
      <alignment vertical="center"/>
      <protection locked="0"/>
    </xf>
    <xf numFmtId="0" fontId="24" fillId="0" borderId="0" xfId="1" applyFont="1" applyAlignment="1" applyProtection="1">
      <alignment horizontal="left" vertical="center"/>
    </xf>
    <xf numFmtId="0" fontId="38" fillId="21" borderId="0" xfId="0" applyFont="1" applyFill="1" applyAlignment="1">
      <alignment horizontal="center" vertical="center"/>
    </xf>
    <xf numFmtId="0" fontId="37" fillId="21" borderId="0" xfId="0" applyFont="1" applyFill="1" applyAlignment="1">
      <alignment horizontal="center" vertical="center"/>
    </xf>
    <xf numFmtId="0" fontId="4" fillId="0" borderId="0" xfId="0" applyFont="1" applyFill="1" applyAlignment="1">
      <alignment horizontal="center" vertical="center"/>
    </xf>
    <xf numFmtId="0" fontId="41" fillId="4" borderId="34" xfId="0" applyFont="1" applyFill="1" applyBorder="1" applyAlignment="1">
      <alignment horizontal="center" vertical="center"/>
    </xf>
    <xf numFmtId="0" fontId="41" fillId="4" borderId="70" xfId="0" applyFont="1" applyFill="1" applyBorder="1" applyAlignment="1">
      <alignment horizontal="center" vertical="center"/>
    </xf>
    <xf numFmtId="0" fontId="41" fillId="0" borderId="0" xfId="0" applyFont="1" applyAlignment="1">
      <alignment horizontal="center" vertical="center"/>
    </xf>
    <xf numFmtId="0" fontId="41" fillId="0" borderId="34" xfId="0" applyFont="1" applyBorder="1" applyAlignment="1">
      <alignment horizontal="center" vertical="center"/>
    </xf>
    <xf numFmtId="0" fontId="41" fillId="0" borderId="70" xfId="0" applyFont="1" applyBorder="1" applyAlignment="1">
      <alignment horizontal="center" vertical="center"/>
    </xf>
    <xf numFmtId="0" fontId="41" fillId="0" borderId="8" xfId="0" applyFont="1" applyBorder="1" applyAlignment="1">
      <alignment horizontal="center" vertical="center"/>
    </xf>
    <xf numFmtId="0" fontId="41" fillId="4" borderId="8" xfId="0" applyFont="1" applyFill="1" applyBorder="1" applyAlignment="1">
      <alignment horizontal="center" vertical="center"/>
    </xf>
    <xf numFmtId="0" fontId="2" fillId="5" borderId="47" xfId="0" applyFont="1" applyFill="1" applyBorder="1" applyAlignment="1">
      <alignment horizontal="center" vertical="center" shrinkToFit="1"/>
    </xf>
    <xf numFmtId="0" fontId="2" fillId="5" borderId="59" xfId="0" applyFont="1" applyFill="1" applyBorder="1" applyAlignment="1">
      <alignment horizontal="center" vertical="center" shrinkToFit="1"/>
    </xf>
    <xf numFmtId="0" fontId="2" fillId="5" borderId="43" xfId="0" applyFont="1" applyFill="1" applyBorder="1" applyAlignment="1">
      <alignment horizontal="center" vertical="center" shrinkToFit="1"/>
    </xf>
    <xf numFmtId="0" fontId="2" fillId="5" borderId="44" xfId="0" applyFont="1" applyFill="1" applyBorder="1" applyAlignment="1">
      <alignment horizontal="center" vertical="center" shrinkToFit="1"/>
    </xf>
    <xf numFmtId="0" fontId="2" fillId="17" borderId="3" xfId="0" applyFont="1" applyFill="1" applyBorder="1" applyAlignment="1">
      <alignment horizontal="center" vertical="center" shrinkToFit="1"/>
    </xf>
    <xf numFmtId="0" fontId="2" fillId="17" borderId="61" xfId="0" applyFont="1" applyFill="1" applyBorder="1" applyAlignment="1">
      <alignment horizontal="center" vertical="center" shrinkToFit="1"/>
    </xf>
    <xf numFmtId="0" fontId="8" fillId="17" borderId="49" xfId="0" applyFont="1" applyFill="1" applyBorder="1" applyAlignment="1">
      <alignment horizontal="center" vertical="center" shrinkToFit="1"/>
    </xf>
    <xf numFmtId="0" fontId="8" fillId="17" borderId="4" xfId="0" applyFont="1" applyFill="1" applyBorder="1" applyAlignment="1">
      <alignment horizontal="center" vertical="center" shrinkToFit="1"/>
    </xf>
    <xf numFmtId="0" fontId="8" fillId="5" borderId="3" xfId="0" applyFont="1" applyFill="1" applyBorder="1" applyAlignment="1">
      <alignment horizontal="center" vertical="center" shrinkToFit="1"/>
    </xf>
    <xf numFmtId="0" fontId="8" fillId="5" borderId="61" xfId="0" applyFont="1" applyFill="1" applyBorder="1" applyAlignment="1">
      <alignment horizontal="center" vertical="center" shrinkToFit="1"/>
    </xf>
    <xf numFmtId="0" fontId="2" fillId="5" borderId="49" xfId="0" applyFont="1" applyFill="1" applyBorder="1" applyAlignment="1">
      <alignment horizontal="center" vertical="center" shrinkToFit="1"/>
    </xf>
    <xf numFmtId="0" fontId="2" fillId="5" borderId="4" xfId="0" applyFont="1" applyFill="1" applyBorder="1" applyAlignment="1">
      <alignment horizontal="center" vertical="center" shrinkToFit="1"/>
    </xf>
    <xf numFmtId="0" fontId="2" fillId="17" borderId="49" xfId="0" applyFont="1" applyFill="1" applyBorder="1" applyAlignment="1">
      <alignment horizontal="center" vertical="center" shrinkToFit="1"/>
    </xf>
    <xf numFmtId="0" fontId="2" fillId="17" borderId="4" xfId="0" applyFont="1" applyFill="1" applyBorder="1" applyAlignment="1">
      <alignment horizontal="center" vertical="center" shrinkToFit="1"/>
    </xf>
    <xf numFmtId="0" fontId="2" fillId="16" borderId="44" xfId="0" applyFont="1" applyFill="1" applyBorder="1" applyAlignment="1">
      <alignment horizontal="center" vertical="center" shrinkToFit="1"/>
    </xf>
    <xf numFmtId="0" fontId="2" fillId="16" borderId="7" xfId="0" applyFont="1" applyFill="1" applyBorder="1" applyAlignment="1">
      <alignment horizontal="center" vertical="center" shrinkToFit="1"/>
    </xf>
    <xf numFmtId="0" fontId="2" fillId="16" borderId="42" xfId="0" applyFont="1" applyFill="1" applyBorder="1" applyAlignment="1">
      <alignment horizontal="center" vertical="center" shrinkToFit="1"/>
    </xf>
    <xf numFmtId="186" fontId="2" fillId="5" borderId="49" xfId="0" applyNumberFormat="1" applyFont="1" applyFill="1" applyBorder="1" applyAlignment="1">
      <alignment horizontal="center" vertical="center" shrinkToFit="1"/>
    </xf>
    <xf numFmtId="186" fontId="2" fillId="5" borderId="4" xfId="0" applyNumberFormat="1" applyFont="1" applyFill="1" applyBorder="1" applyAlignment="1">
      <alignment horizontal="center" vertical="center" shrinkToFit="1"/>
    </xf>
    <xf numFmtId="186" fontId="2" fillId="17" borderId="3" xfId="0" applyNumberFormat="1" applyFont="1" applyFill="1" applyBorder="1" applyAlignment="1">
      <alignment horizontal="center" vertical="center" shrinkToFit="1"/>
    </xf>
    <xf numFmtId="186" fontId="2" fillId="17" borderId="61" xfId="0" applyNumberFormat="1" applyFont="1" applyFill="1" applyBorder="1" applyAlignment="1">
      <alignment horizontal="center" vertical="center" shrinkToFit="1"/>
    </xf>
    <xf numFmtId="186" fontId="8" fillId="17" borderId="43" xfId="0" applyNumberFormat="1" applyFont="1" applyFill="1" applyBorder="1" applyAlignment="1">
      <alignment horizontal="center" vertical="center" shrinkToFit="1"/>
    </xf>
    <xf numFmtId="186" fontId="8" fillId="17" borderId="44" xfId="0" applyNumberFormat="1" applyFont="1" applyFill="1" applyBorder="1" applyAlignment="1">
      <alignment horizontal="center" vertical="center" shrinkToFit="1"/>
    </xf>
    <xf numFmtId="186" fontId="8" fillId="5" borderId="42" xfId="0" applyNumberFormat="1" applyFont="1" applyFill="1" applyBorder="1" applyAlignment="1">
      <alignment horizontal="center" vertical="center" shrinkToFit="1"/>
    </xf>
    <xf numFmtId="186" fontId="8" fillId="5" borderId="43" xfId="0" applyNumberFormat="1" applyFont="1" applyFill="1" applyBorder="1" applyAlignment="1">
      <alignment horizontal="center" vertical="center" shrinkToFit="1"/>
    </xf>
    <xf numFmtId="186" fontId="2" fillId="5" borderId="45" xfId="0" applyNumberFormat="1" applyFont="1" applyFill="1" applyBorder="1" applyAlignment="1">
      <alignment horizontal="center" vertical="center" shrinkToFit="1"/>
    </xf>
    <xf numFmtId="186" fontId="2" fillId="5" borderId="44" xfId="0" applyNumberFormat="1" applyFont="1" applyFill="1" applyBorder="1" applyAlignment="1">
      <alignment horizontal="center" vertical="center" shrinkToFit="1"/>
    </xf>
    <xf numFmtId="186" fontId="2" fillId="17" borderId="42" xfId="0" applyNumberFormat="1" applyFont="1" applyFill="1" applyBorder="1" applyAlignment="1">
      <alignment horizontal="center" vertical="center" shrinkToFit="1"/>
    </xf>
    <xf numFmtId="186" fontId="2" fillId="17" borderId="58" xfId="0" applyNumberFormat="1" applyFont="1" applyFill="1" applyBorder="1" applyAlignment="1">
      <alignment horizontal="center" vertical="center" shrinkToFit="1"/>
    </xf>
    <xf numFmtId="186" fontId="2" fillId="17" borderId="43" xfId="0" applyNumberFormat="1" applyFont="1" applyFill="1" applyBorder="1" applyAlignment="1">
      <alignment horizontal="center" vertical="center" shrinkToFit="1"/>
    </xf>
    <xf numFmtId="186" fontId="2" fillId="17" borderId="44" xfId="0" applyNumberFormat="1" applyFont="1" applyFill="1" applyBorder="1" applyAlignment="1">
      <alignment horizontal="center" vertical="center" shrinkToFit="1"/>
    </xf>
    <xf numFmtId="186" fontId="2" fillId="5" borderId="42" xfId="0" applyNumberFormat="1" applyFont="1" applyFill="1" applyBorder="1" applyAlignment="1">
      <alignment horizontal="center" vertical="center" shrinkToFit="1"/>
    </xf>
    <xf numFmtId="186" fontId="2" fillId="5" borderId="43" xfId="0" applyNumberFormat="1" applyFont="1" applyFill="1" applyBorder="1" applyAlignment="1">
      <alignment horizontal="center" vertical="center" shrinkToFit="1"/>
    </xf>
    <xf numFmtId="0" fontId="2" fillId="0" borderId="0" xfId="0" applyFont="1" applyAlignment="1" applyProtection="1">
      <alignment horizontal="right" vertical="center" shrinkToFit="1"/>
      <protection locked="0"/>
    </xf>
    <xf numFmtId="0" fontId="2" fillId="17" borderId="43" xfId="0" applyFont="1" applyFill="1" applyBorder="1" applyAlignment="1">
      <alignment horizontal="center" vertical="center" shrinkToFit="1"/>
    </xf>
    <xf numFmtId="0" fontId="2" fillId="17" borderId="44" xfId="0" applyFont="1" applyFill="1" applyBorder="1" applyAlignment="1">
      <alignment horizontal="center" vertical="center" shrinkToFit="1"/>
    </xf>
    <xf numFmtId="185" fontId="2" fillId="0" borderId="5" xfId="0" applyNumberFormat="1" applyFont="1" applyBorder="1" applyAlignment="1" applyProtection="1">
      <alignment horizontal="center" vertical="center" shrinkToFit="1"/>
      <protection locked="0"/>
    </xf>
    <xf numFmtId="0" fontId="2" fillId="0" borderId="9" xfId="0" applyFont="1" applyBorder="1" applyAlignment="1" applyProtection="1">
      <alignment horizontal="center" vertical="center" shrinkToFit="1"/>
      <protection locked="0"/>
    </xf>
    <xf numFmtId="185" fontId="2" fillId="5" borderId="1" xfId="0" applyNumberFormat="1" applyFont="1" applyFill="1" applyBorder="1" applyAlignment="1" applyProtection="1">
      <alignment horizontal="center" vertical="center" shrinkToFit="1"/>
      <protection locked="0"/>
    </xf>
    <xf numFmtId="185" fontId="2" fillId="17" borderId="1" xfId="0" applyNumberFormat="1" applyFont="1" applyFill="1" applyBorder="1" applyAlignment="1" applyProtection="1">
      <alignment horizontal="center" vertical="center" shrinkToFit="1"/>
      <protection locked="0"/>
    </xf>
    <xf numFmtId="185" fontId="2" fillId="0" borderId="8" xfId="0" applyNumberFormat="1"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0" xfId="0" applyFont="1" applyBorder="1" applyAlignment="1" applyProtection="1">
      <alignment horizontal="right" vertical="center" shrinkToFit="1"/>
      <protection locked="0"/>
    </xf>
    <xf numFmtId="0" fontId="2" fillId="0" borderId="34" xfId="0" applyFont="1" applyBorder="1" applyAlignment="1" applyProtection="1">
      <alignment horizontal="center" vertical="center" shrinkToFit="1"/>
      <protection locked="0"/>
    </xf>
    <xf numFmtId="0" fontId="2" fillId="0" borderId="35" xfId="0" applyFont="1" applyBorder="1" applyAlignment="1" applyProtection="1">
      <alignment horizontal="center" vertical="center" shrinkToFit="1"/>
      <protection locked="0"/>
    </xf>
    <xf numFmtId="0" fontId="2" fillId="5" borderId="41" xfId="0" applyFont="1" applyFill="1" applyBorder="1" applyAlignment="1" applyProtection="1">
      <alignment horizontal="center" vertical="center" shrinkToFit="1"/>
      <protection locked="0"/>
    </xf>
    <xf numFmtId="0" fontId="2" fillId="17" borderId="41" xfId="0" applyFont="1" applyFill="1" applyBorder="1" applyAlignment="1" applyProtection="1">
      <alignment horizontal="center" vertical="center" shrinkToFit="1"/>
      <protection locked="0"/>
    </xf>
    <xf numFmtId="0" fontId="2" fillId="0" borderId="34"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2" fillId="0" borderId="0" xfId="0" applyFont="1" applyAlignment="1" applyProtection="1">
      <alignment horizontal="center" vertical="center" shrinkToFit="1"/>
      <protection locked="0"/>
    </xf>
    <xf numFmtId="0" fontId="2" fillId="0" borderId="0" xfId="0" applyFont="1" applyBorder="1" applyAlignment="1" applyProtection="1">
      <alignment horizontal="center" vertical="center" shrinkToFit="1"/>
      <protection locked="0"/>
    </xf>
    <xf numFmtId="0" fontId="2" fillId="5" borderId="3" xfId="0" applyFont="1" applyFill="1" applyBorder="1" applyAlignment="1">
      <alignment horizontal="center" vertical="center" shrinkToFit="1"/>
    </xf>
    <xf numFmtId="0" fontId="2" fillId="5" borderId="61" xfId="0" applyFont="1" applyFill="1" applyBorder="1" applyAlignment="1">
      <alignment horizontal="center" vertical="center" shrinkToFit="1"/>
    </xf>
    <xf numFmtId="0" fontId="2" fillId="17" borderId="42" xfId="0" applyFont="1" applyFill="1" applyBorder="1" applyAlignment="1">
      <alignment horizontal="center" vertical="center" shrinkToFit="1"/>
    </xf>
    <xf numFmtId="0" fontId="4" fillId="4" borderId="1" xfId="0" applyFont="1" applyFill="1" applyBorder="1" applyAlignment="1" applyProtection="1">
      <alignment horizontal="center" vertical="center"/>
      <protection locked="0"/>
    </xf>
    <xf numFmtId="176" fontId="2" fillId="0" borderId="3" xfId="0" applyNumberFormat="1"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191" fontId="2" fillId="0" borderId="81" xfId="0" applyNumberFormat="1" applyFont="1" applyBorder="1" applyAlignment="1" applyProtection="1">
      <alignment horizontal="center" vertical="center"/>
      <protection locked="0"/>
    </xf>
    <xf numFmtId="191" fontId="2" fillId="0" borderId="82" xfId="0" applyNumberFormat="1" applyFont="1" applyBorder="1" applyAlignment="1" applyProtection="1">
      <alignment horizontal="center" vertical="center"/>
      <protection locked="0"/>
    </xf>
    <xf numFmtId="0" fontId="2" fillId="4" borderId="85" xfId="0" applyFont="1" applyFill="1" applyBorder="1" applyAlignment="1">
      <alignment horizontal="center" vertical="center"/>
    </xf>
    <xf numFmtId="0" fontId="2" fillId="4" borderId="41" xfId="0" applyFont="1" applyFill="1" applyBorder="1" applyAlignment="1">
      <alignment horizontal="center" vertical="center"/>
    </xf>
    <xf numFmtId="0" fontId="2" fillId="4" borderId="7" xfId="0" applyFont="1" applyFill="1" applyBorder="1" applyAlignment="1" applyProtection="1">
      <alignment horizontal="center" vertical="center"/>
      <protection hidden="1"/>
    </xf>
    <xf numFmtId="0" fontId="8" fillId="15" borderId="48" xfId="0" applyFont="1" applyFill="1" applyBorder="1" applyAlignment="1" applyProtection="1">
      <alignment horizontal="center" vertical="center" shrinkToFit="1"/>
      <protection locked="0"/>
    </xf>
    <xf numFmtId="0" fontId="8" fillId="15" borderId="1" xfId="0" applyFont="1" applyFill="1" applyBorder="1" applyAlignment="1" applyProtection="1">
      <alignment horizontal="center" vertical="center" shrinkToFit="1"/>
      <protection locked="0"/>
    </xf>
    <xf numFmtId="0" fontId="8" fillId="15" borderId="7" xfId="0" applyFont="1" applyFill="1" applyBorder="1" applyAlignment="1" applyProtection="1">
      <alignment horizontal="center" vertical="center" shrinkToFit="1"/>
      <protection locked="0"/>
    </xf>
    <xf numFmtId="0" fontId="8" fillId="15" borderId="42" xfId="0" applyFont="1" applyFill="1" applyBorder="1" applyAlignment="1" applyProtection="1">
      <alignment horizontal="center" vertical="center" shrinkToFit="1"/>
      <protection locked="0"/>
    </xf>
    <xf numFmtId="176" fontId="2" fillId="8" borderId="0" xfId="0" applyNumberFormat="1" applyFont="1" applyFill="1" applyBorder="1" applyAlignment="1" applyProtection="1">
      <alignment horizontal="right" vertical="center"/>
    </xf>
    <xf numFmtId="176" fontId="2" fillId="8" borderId="15" xfId="0" applyNumberFormat="1" applyFont="1" applyFill="1" applyBorder="1" applyAlignment="1" applyProtection="1">
      <alignment horizontal="right" vertical="center"/>
    </xf>
    <xf numFmtId="184" fontId="2" fillId="9" borderId="0" xfId="0" applyNumberFormat="1" applyFont="1" applyFill="1" applyBorder="1" applyAlignment="1" applyProtection="1">
      <alignment horizontal="center" vertical="center"/>
    </xf>
    <xf numFmtId="176" fontId="2" fillId="0" borderId="0" xfId="0" applyNumberFormat="1" applyFont="1" applyBorder="1" applyAlignment="1">
      <alignment horizontal="left" vertical="center"/>
    </xf>
    <xf numFmtId="184" fontId="2" fillId="3" borderId="13" xfId="0" applyNumberFormat="1" applyFont="1" applyFill="1" applyBorder="1" applyAlignment="1" applyProtection="1">
      <alignment horizontal="center" vertical="center"/>
    </xf>
    <xf numFmtId="0" fontId="2" fillId="4" borderId="1" xfId="0" applyFont="1" applyFill="1" applyBorder="1" applyAlignment="1" applyProtection="1">
      <alignment horizontal="center" vertical="center"/>
      <protection hidden="1"/>
    </xf>
    <xf numFmtId="0" fontId="2" fillId="15" borderId="1" xfId="0" applyFont="1" applyFill="1" applyBorder="1" applyAlignment="1">
      <alignment horizontal="center" vertical="center"/>
    </xf>
    <xf numFmtId="0" fontId="2" fillId="15" borderId="3" xfId="0" applyFont="1" applyFill="1" applyBorder="1" applyAlignment="1">
      <alignment horizontal="center" vertical="center"/>
    </xf>
    <xf numFmtId="0" fontId="2" fillId="15" borderId="87" xfId="0" applyNumberFormat="1" applyFont="1" applyFill="1" applyBorder="1" applyAlignment="1" applyProtection="1">
      <alignment horizontal="center" vertical="center"/>
      <protection hidden="1"/>
    </xf>
    <xf numFmtId="0" fontId="2" fillId="15" borderId="88" xfId="0" applyNumberFormat="1" applyFont="1" applyFill="1" applyBorder="1" applyAlignment="1" applyProtection="1">
      <alignment horizontal="center" vertical="center"/>
      <protection hidden="1"/>
    </xf>
    <xf numFmtId="176" fontId="2" fillId="4" borderId="7" xfId="0" applyNumberFormat="1" applyFont="1" applyFill="1" applyBorder="1" applyAlignment="1" applyProtection="1">
      <alignment horizontal="center" vertical="center"/>
      <protection hidden="1"/>
    </xf>
    <xf numFmtId="176" fontId="2" fillId="4" borderId="86" xfId="0" applyNumberFormat="1" applyFont="1" applyFill="1" applyBorder="1" applyAlignment="1" applyProtection="1">
      <alignment horizontal="center" vertical="center"/>
      <protection hidden="1"/>
    </xf>
    <xf numFmtId="178" fontId="2" fillId="0" borderId="0" xfId="0" applyNumberFormat="1" applyFont="1" applyBorder="1" applyAlignment="1">
      <alignment horizontal="right" vertical="center"/>
    </xf>
    <xf numFmtId="178" fontId="2" fillId="0" borderId="0" xfId="0" applyNumberFormat="1" applyFont="1" applyBorder="1" applyAlignment="1">
      <alignment horizontal="left" vertical="center"/>
    </xf>
    <xf numFmtId="176" fontId="17" fillId="14" borderId="23" xfId="0" applyNumberFormat="1" applyFont="1" applyFill="1" applyBorder="1" applyAlignment="1">
      <alignment horizontal="center" vertical="center" shrinkToFit="1"/>
    </xf>
    <xf numFmtId="178" fontId="2" fillId="0" borderId="30" xfId="0" applyNumberFormat="1" applyFont="1" applyBorder="1" applyAlignment="1" applyProtection="1">
      <alignment horizontal="right" vertical="center"/>
      <protection locked="0"/>
    </xf>
    <xf numFmtId="186" fontId="2" fillId="5" borderId="47" xfId="0" applyNumberFormat="1" applyFont="1" applyFill="1" applyBorder="1" applyAlignment="1">
      <alignment horizontal="center" vertical="center" shrinkToFit="1"/>
    </xf>
    <xf numFmtId="186" fontId="2" fillId="5" borderId="59" xfId="0" applyNumberFormat="1" applyFont="1" applyFill="1" applyBorder="1" applyAlignment="1">
      <alignment horizontal="center" vertical="center" shrinkToFit="1"/>
    </xf>
    <xf numFmtId="0" fontId="33" fillId="0" borderId="79" xfId="0" applyFont="1" applyBorder="1" applyAlignment="1">
      <alignment horizontal="center" vertical="center"/>
    </xf>
    <xf numFmtId="0" fontId="33" fillId="0" borderId="25" xfId="0" applyFont="1" applyBorder="1" applyAlignment="1">
      <alignment horizontal="center" vertical="center"/>
    </xf>
    <xf numFmtId="0" fontId="33" fillId="0" borderId="80" xfId="0" applyFont="1" applyBorder="1" applyAlignment="1">
      <alignment horizontal="center" vertical="center"/>
    </xf>
    <xf numFmtId="0" fontId="34" fillId="0" borderId="2" xfId="0" applyFont="1" applyBorder="1" applyAlignment="1">
      <alignment horizontal="center" vertical="center"/>
    </xf>
    <xf numFmtId="0" fontId="34" fillId="0" borderId="1" xfId="0" applyFont="1" applyBorder="1" applyAlignment="1">
      <alignment horizontal="center" vertical="center"/>
    </xf>
    <xf numFmtId="0" fontId="2" fillId="0" borderId="5" xfId="0" applyFont="1" applyBorder="1" applyAlignment="1">
      <alignment horizontal="left" vertical="center"/>
    </xf>
    <xf numFmtId="0" fontId="2" fillId="4" borderId="1" xfId="0" applyFont="1" applyFill="1" applyBorder="1" applyAlignment="1">
      <alignment horizontal="center" vertical="center"/>
    </xf>
    <xf numFmtId="0" fontId="8" fillId="15" borderId="96" xfId="0" applyFont="1" applyFill="1" applyBorder="1" applyAlignment="1">
      <alignment horizontal="center" vertical="center" shrinkToFit="1"/>
    </xf>
    <xf numFmtId="0" fontId="8" fillId="15" borderId="99" xfId="0" applyFont="1" applyFill="1" applyBorder="1" applyAlignment="1">
      <alignment horizontal="center" vertical="center" shrinkToFit="1"/>
    </xf>
    <xf numFmtId="0" fontId="8" fillId="15" borderId="97" xfId="0" applyFont="1" applyFill="1" applyBorder="1" applyAlignment="1">
      <alignment horizontal="center" vertical="center" shrinkToFit="1"/>
    </xf>
    <xf numFmtId="176" fontId="2" fillId="0" borderId="0" xfId="0" applyNumberFormat="1" applyFont="1" applyFill="1" applyBorder="1" applyAlignment="1" applyProtection="1">
      <alignment horizontal="left" vertical="center" shrinkToFit="1"/>
      <protection hidden="1"/>
    </xf>
    <xf numFmtId="176" fontId="2" fillId="6" borderId="31" xfId="0" applyNumberFormat="1" applyFont="1" applyFill="1" applyBorder="1" applyAlignment="1" applyProtection="1">
      <alignment horizontal="left" vertical="center"/>
      <protection locked="0"/>
    </xf>
    <xf numFmtId="176" fontId="2" fillId="6" borderId="30" xfId="0" applyNumberFormat="1" applyFont="1" applyFill="1" applyBorder="1" applyAlignment="1" applyProtection="1">
      <alignment horizontal="left" vertical="center"/>
      <protection locked="0"/>
    </xf>
    <xf numFmtId="176" fontId="5" fillId="5" borderId="17" xfId="0" applyNumberFormat="1" applyFont="1" applyFill="1" applyBorder="1" applyAlignment="1" applyProtection="1">
      <alignment horizontal="center" vertical="center" shrinkToFit="1"/>
    </xf>
    <xf numFmtId="176" fontId="5" fillId="5" borderId="0" xfId="0" applyNumberFormat="1" applyFont="1" applyFill="1" applyBorder="1" applyAlignment="1" applyProtection="1">
      <alignment horizontal="center" vertical="center" shrinkToFit="1"/>
    </xf>
    <xf numFmtId="176" fontId="2" fillId="5" borderId="0" xfId="0" applyNumberFormat="1" applyFont="1" applyFill="1" applyBorder="1" applyAlignment="1" applyProtection="1">
      <alignment horizontal="right" vertical="center"/>
    </xf>
    <xf numFmtId="176" fontId="2" fillId="5" borderId="21" xfId="0" applyNumberFormat="1" applyFont="1" applyFill="1" applyBorder="1" applyAlignment="1" applyProtection="1">
      <alignment horizontal="center" vertical="center"/>
    </xf>
    <xf numFmtId="176" fontId="2" fillId="5" borderId="5" xfId="0" applyNumberFormat="1" applyFont="1" applyFill="1" applyBorder="1" applyAlignment="1" applyProtection="1">
      <alignment horizontal="center" vertical="center"/>
    </xf>
    <xf numFmtId="178" fontId="2" fillId="5" borderId="0" xfId="0" applyNumberFormat="1" applyFont="1" applyFill="1" applyBorder="1" applyAlignment="1" applyProtection="1">
      <alignment horizontal="right" vertical="center"/>
    </xf>
    <xf numFmtId="178" fontId="2" fillId="5" borderId="15" xfId="0" applyNumberFormat="1" applyFont="1" applyFill="1" applyBorder="1" applyAlignment="1" applyProtection="1">
      <alignment horizontal="right" vertical="center"/>
    </xf>
    <xf numFmtId="178" fontId="2" fillId="8" borderId="17" xfId="0" applyNumberFormat="1" applyFont="1" applyFill="1" applyBorder="1" applyAlignment="1" applyProtection="1">
      <alignment horizontal="left" vertical="center"/>
    </xf>
    <xf numFmtId="178" fontId="2" fillId="8" borderId="0" xfId="0" applyNumberFormat="1" applyFont="1" applyFill="1" applyBorder="1" applyAlignment="1" applyProtection="1">
      <alignment horizontal="left" vertical="center"/>
    </xf>
    <xf numFmtId="176" fontId="2" fillId="8" borderId="19" xfId="0" applyNumberFormat="1" applyFont="1" applyFill="1" applyBorder="1" applyAlignment="1" applyProtection="1">
      <alignment horizontal="right" vertical="center"/>
    </xf>
    <xf numFmtId="176" fontId="2" fillId="8" borderId="21" xfId="0" applyNumberFormat="1" applyFont="1" applyFill="1" applyBorder="1" applyAlignment="1" applyProtection="1">
      <alignment horizontal="left" vertical="center"/>
    </xf>
    <xf numFmtId="176" fontId="2" fillId="8" borderId="5" xfId="0" applyNumberFormat="1" applyFont="1" applyFill="1" applyBorder="1" applyAlignment="1" applyProtection="1">
      <alignment horizontal="left" vertical="center"/>
    </xf>
    <xf numFmtId="180" fontId="2" fillId="0" borderId="13" xfId="0" applyNumberFormat="1" applyFont="1" applyBorder="1" applyAlignment="1">
      <alignment horizontal="left" vertical="center"/>
    </xf>
    <xf numFmtId="0" fontId="2" fillId="4" borderId="1" xfId="0" applyFont="1" applyFill="1" applyBorder="1" applyAlignment="1">
      <alignment horizontal="right" vertical="center"/>
    </xf>
    <xf numFmtId="0" fontId="2" fillId="4" borderId="1" xfId="0" applyFont="1" applyFill="1" applyBorder="1" applyAlignment="1" applyProtection="1">
      <alignment horizontal="center" vertical="top"/>
      <protection hidden="1"/>
    </xf>
    <xf numFmtId="0" fontId="2" fillId="0" borderId="94" xfId="0" applyFont="1" applyBorder="1" applyAlignment="1" applyProtection="1">
      <alignment horizontal="center" vertical="center"/>
    </xf>
    <xf numFmtId="0" fontId="2" fillId="0" borderId="95" xfId="0" applyFont="1" applyBorder="1" applyAlignment="1" applyProtection="1">
      <alignment horizontal="center" vertical="center"/>
    </xf>
    <xf numFmtId="0" fontId="8" fillId="0" borderId="96" xfId="0" applyFont="1" applyBorder="1" applyAlignment="1" applyProtection="1">
      <alignment horizontal="center" vertical="center"/>
    </xf>
    <xf numFmtId="0" fontId="8" fillId="0" borderId="97" xfId="0" applyFont="1" applyBorder="1" applyAlignment="1" applyProtection="1">
      <alignment horizontal="center" vertical="center"/>
    </xf>
    <xf numFmtId="0" fontId="8" fillId="15" borderId="3" xfId="0" applyFont="1" applyFill="1" applyBorder="1" applyAlignment="1">
      <alignment horizontal="center" vertical="center"/>
    </xf>
    <xf numFmtId="0" fontId="8" fillId="15" borderId="4" xfId="0" applyFont="1" applyFill="1" applyBorder="1" applyAlignment="1">
      <alignment horizontal="center" vertical="center"/>
    </xf>
    <xf numFmtId="0" fontId="8" fillId="15" borderId="89" xfId="0" applyNumberFormat="1" applyFont="1" applyFill="1" applyBorder="1" applyAlignment="1" applyProtection="1">
      <alignment horizontal="center" vertical="center"/>
      <protection hidden="1"/>
    </xf>
    <xf numFmtId="0" fontId="8" fillId="15" borderId="90" xfId="0" applyNumberFormat="1" applyFont="1" applyFill="1" applyBorder="1" applyAlignment="1" applyProtection="1">
      <alignment horizontal="center" vertical="center"/>
      <protection hidden="1"/>
    </xf>
    <xf numFmtId="192" fontId="2" fillId="0" borderId="82" xfId="0" applyNumberFormat="1" applyFont="1" applyBorder="1" applyAlignment="1" applyProtection="1">
      <alignment horizontal="center" vertical="center"/>
      <protection locked="0"/>
    </xf>
    <xf numFmtId="193" fontId="2" fillId="0" borderId="82" xfId="0" applyNumberFormat="1" applyFont="1" applyBorder="1" applyAlignment="1" applyProtection="1">
      <alignment horizontal="center" vertical="center"/>
      <protection locked="0"/>
    </xf>
    <xf numFmtId="193" fontId="2" fillId="0" borderId="83" xfId="0" applyNumberFormat="1" applyFont="1" applyBorder="1" applyAlignment="1" applyProtection="1">
      <alignment horizontal="center" vertical="center"/>
      <protection locked="0"/>
    </xf>
    <xf numFmtId="0" fontId="2" fillId="0" borderId="0" xfId="0" applyFont="1" applyAlignment="1">
      <alignment horizontal="center" vertical="center"/>
    </xf>
    <xf numFmtId="176" fontId="2" fillId="0" borderId="23" xfId="0" applyNumberFormat="1" applyFont="1" applyBorder="1" applyAlignment="1">
      <alignment horizontal="right" vertical="center" shrinkToFit="1"/>
    </xf>
    <xf numFmtId="176" fontId="8" fillId="14" borderId="23" xfId="0" applyNumberFormat="1" applyFont="1" applyFill="1" applyBorder="1" applyAlignment="1">
      <alignment horizontal="center" vertical="center" shrinkToFit="1"/>
    </xf>
    <xf numFmtId="176" fontId="17" fillId="14" borderId="0" xfId="0" applyNumberFormat="1" applyFont="1" applyFill="1" applyAlignment="1">
      <alignment horizontal="center" vertical="center" shrinkToFit="1"/>
    </xf>
    <xf numFmtId="0" fontId="2" fillId="0" borderId="91" xfId="0" applyFont="1" applyBorder="1" applyAlignment="1" applyProtection="1">
      <alignment horizontal="center" vertical="center"/>
      <protection locked="0"/>
    </xf>
    <xf numFmtId="0" fontId="2" fillId="0" borderId="92" xfId="0" applyFont="1" applyBorder="1" applyAlignment="1" applyProtection="1">
      <alignment horizontal="center" vertical="center"/>
      <protection locked="0"/>
    </xf>
    <xf numFmtId="176" fontId="5" fillId="4" borderId="35" xfId="0" applyNumberFormat="1" applyFont="1" applyFill="1" applyBorder="1" applyAlignment="1" applyProtection="1">
      <alignment horizontal="center" vertical="center" shrinkToFit="1"/>
    </xf>
    <xf numFmtId="176" fontId="5" fillId="4" borderId="2" xfId="0" applyNumberFormat="1" applyFont="1" applyFill="1" applyBorder="1" applyAlignment="1" applyProtection="1">
      <alignment horizontal="center" vertical="center" shrinkToFit="1"/>
    </xf>
    <xf numFmtId="0" fontId="5" fillId="4" borderId="2" xfId="0" applyFont="1" applyFill="1" applyBorder="1" applyAlignment="1" applyProtection="1">
      <alignment horizontal="center" vertical="center" shrinkToFit="1"/>
    </xf>
    <xf numFmtId="0" fontId="5" fillId="4" borderId="93" xfId="0" applyFont="1" applyFill="1" applyBorder="1" applyAlignment="1" applyProtection="1">
      <alignment horizontal="center" vertical="center" shrinkToFit="1"/>
    </xf>
    <xf numFmtId="176" fontId="2" fillId="4" borderId="1" xfId="0" applyNumberFormat="1" applyFont="1" applyFill="1" applyBorder="1" applyAlignment="1" applyProtection="1">
      <alignment horizontal="center" vertical="top" shrinkToFit="1"/>
      <protection hidden="1"/>
    </xf>
    <xf numFmtId="177" fontId="5" fillId="0" borderId="1" xfId="0" applyNumberFormat="1" applyFont="1" applyFill="1" applyBorder="1" applyAlignment="1" applyProtection="1">
      <alignment horizontal="center" vertical="center" shrinkToFit="1"/>
    </xf>
    <xf numFmtId="183" fontId="5" fillId="0" borderId="1" xfId="0" applyNumberFormat="1" applyFont="1" applyFill="1" applyBorder="1" applyAlignment="1" applyProtection="1">
      <alignment horizontal="center" vertical="center" shrinkToFit="1"/>
    </xf>
    <xf numFmtId="0" fontId="5" fillId="0" borderId="1" xfId="0" applyFont="1" applyFill="1" applyBorder="1" applyAlignment="1" applyProtection="1">
      <alignment horizontal="center" vertical="center" shrinkToFit="1"/>
    </xf>
    <xf numFmtId="0" fontId="2" fillId="0" borderId="1"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15" borderId="37" xfId="0" applyFont="1" applyFill="1" applyBorder="1" applyAlignment="1" applyProtection="1">
      <alignment horizontal="center" vertical="center"/>
    </xf>
    <xf numFmtId="176" fontId="2" fillId="0" borderId="30" xfId="0" applyNumberFormat="1" applyFont="1" applyBorder="1" applyAlignment="1" applyProtection="1">
      <alignment horizontal="center" vertical="center"/>
    </xf>
    <xf numFmtId="176" fontId="2" fillId="0" borderId="30" xfId="0" applyNumberFormat="1" applyFont="1" applyBorder="1" applyAlignment="1" applyProtection="1">
      <alignment horizontal="right" vertical="center"/>
    </xf>
    <xf numFmtId="0" fontId="8" fillId="0" borderId="0" xfId="0" quotePrefix="1" applyFont="1" applyAlignment="1" applyProtection="1">
      <alignment horizontal="center" vertical="center" shrinkToFit="1"/>
      <protection locked="0"/>
    </xf>
    <xf numFmtId="0" fontId="8" fillId="0" borderId="5" xfId="0" applyFont="1" applyBorder="1" applyAlignment="1" applyProtection="1">
      <alignment horizontal="center" vertical="center" shrinkToFit="1"/>
      <protection locked="0"/>
    </xf>
    <xf numFmtId="0" fontId="2" fillId="0" borderId="5" xfId="0" applyFont="1" applyBorder="1" applyAlignment="1" applyProtection="1">
      <alignment horizontal="center" vertical="center" shrinkToFit="1"/>
      <protection locked="0"/>
    </xf>
    <xf numFmtId="0" fontId="0" fillId="0" borderId="7" xfId="0" applyBorder="1" applyAlignment="1">
      <alignment horizontal="center" vertical="center"/>
    </xf>
    <xf numFmtId="0" fontId="0" fillId="0" borderId="1" xfId="0" applyBorder="1" applyAlignment="1">
      <alignment horizontal="center" vertical="center"/>
    </xf>
    <xf numFmtId="176" fontId="2" fillId="6" borderId="30" xfId="0" applyNumberFormat="1" applyFont="1" applyFill="1" applyBorder="1" applyAlignment="1" applyProtection="1">
      <alignment horizontal="right" vertical="center"/>
      <protection locked="0"/>
    </xf>
    <xf numFmtId="176" fontId="2" fillId="6" borderId="33" xfId="0" applyNumberFormat="1" applyFont="1" applyFill="1" applyBorder="1" applyAlignment="1" applyProtection="1">
      <alignment horizontal="right" vertical="center"/>
      <protection locked="0"/>
    </xf>
    <xf numFmtId="176" fontId="2" fillId="0" borderId="30" xfId="0" applyNumberFormat="1" applyFont="1" applyBorder="1" applyAlignment="1" applyProtection="1">
      <alignment horizontal="left" vertical="center"/>
      <protection locked="0"/>
    </xf>
    <xf numFmtId="0" fontId="2" fillId="0" borderId="60" xfId="0" applyFont="1" applyBorder="1" applyAlignment="1" applyProtection="1">
      <alignment horizontal="right" vertical="center" shrinkToFit="1"/>
      <protection locked="0"/>
    </xf>
    <xf numFmtId="0" fontId="2" fillId="15" borderId="56" xfId="0" applyFont="1" applyFill="1" applyBorder="1" applyAlignment="1" applyProtection="1">
      <alignment horizontal="center" vertical="center" shrinkToFit="1"/>
      <protection locked="0"/>
    </xf>
    <xf numFmtId="0" fontId="2" fillId="15" borderId="57" xfId="0" applyFont="1" applyFill="1" applyBorder="1" applyAlignment="1" applyProtection="1">
      <alignment horizontal="center" vertical="center" shrinkToFit="1"/>
      <protection locked="0"/>
    </xf>
    <xf numFmtId="0" fontId="2" fillId="15" borderId="46" xfId="0" applyFont="1" applyFill="1" applyBorder="1" applyAlignment="1" applyProtection="1">
      <alignment horizontal="center" vertical="center" shrinkToFit="1"/>
      <protection locked="0"/>
    </xf>
    <xf numFmtId="0" fontId="2" fillId="16" borderId="56" xfId="0" applyFont="1" applyFill="1" applyBorder="1" applyAlignment="1" applyProtection="1">
      <alignment horizontal="center" vertical="center" shrinkToFit="1"/>
      <protection locked="0"/>
    </xf>
    <xf numFmtId="0" fontId="2" fillId="16" borderId="57" xfId="0" applyFont="1" applyFill="1" applyBorder="1" applyAlignment="1" applyProtection="1">
      <alignment horizontal="center" vertical="center" shrinkToFit="1"/>
      <protection locked="0"/>
    </xf>
    <xf numFmtId="0" fontId="2" fillId="16" borderId="46" xfId="0" applyFont="1" applyFill="1" applyBorder="1" applyAlignment="1" applyProtection="1">
      <alignment horizontal="center" vertical="center" shrinkToFit="1"/>
      <protection locked="0"/>
    </xf>
    <xf numFmtId="0" fontId="8" fillId="15" borderId="56" xfId="0" applyFont="1" applyFill="1" applyBorder="1" applyAlignment="1" applyProtection="1">
      <alignment horizontal="center" vertical="center" shrinkToFit="1"/>
      <protection locked="0"/>
    </xf>
    <xf numFmtId="0" fontId="8" fillId="15" borderId="57" xfId="0" applyFont="1" applyFill="1" applyBorder="1" applyAlignment="1" applyProtection="1">
      <alignment horizontal="center" vertical="center" shrinkToFit="1"/>
      <protection locked="0"/>
    </xf>
    <xf numFmtId="0" fontId="8" fillId="15" borderId="46" xfId="0" applyFont="1" applyFill="1" applyBorder="1" applyAlignment="1" applyProtection="1">
      <alignment horizontal="center" vertical="center" shrinkToFit="1"/>
      <protection locked="0"/>
    </xf>
    <xf numFmtId="0" fontId="2" fillId="16" borderId="66" xfId="0" applyFont="1" applyFill="1" applyBorder="1" applyAlignment="1" applyProtection="1">
      <alignment horizontal="center" vertical="center" shrinkToFit="1"/>
      <protection locked="0"/>
    </xf>
    <xf numFmtId="0" fontId="2" fillId="16" borderId="67" xfId="0" applyFont="1" applyFill="1" applyBorder="1" applyAlignment="1" applyProtection="1">
      <alignment horizontal="center" vertical="center" shrinkToFit="1"/>
      <protection locked="0"/>
    </xf>
    <xf numFmtId="0" fontId="8" fillId="15" borderId="44" xfId="0" applyFont="1" applyFill="1" applyBorder="1" applyAlignment="1">
      <alignment horizontal="center" vertical="center" shrinkToFit="1"/>
    </xf>
    <xf numFmtId="0" fontId="8" fillId="15" borderId="7" xfId="0" applyFont="1" applyFill="1" applyBorder="1" applyAlignment="1">
      <alignment horizontal="center" vertical="center" shrinkToFit="1"/>
    </xf>
    <xf numFmtId="0" fontId="8" fillId="15" borderId="42" xfId="0" applyFont="1" applyFill="1" applyBorder="1" applyAlignment="1">
      <alignment horizontal="center" vertical="center" shrinkToFit="1"/>
    </xf>
    <xf numFmtId="0" fontId="2" fillId="16" borderId="9" xfId="0" applyFont="1" applyFill="1" applyBorder="1" applyAlignment="1">
      <alignment horizontal="center" vertical="center" shrinkToFit="1"/>
    </xf>
    <xf numFmtId="0" fontId="2" fillId="16" borderId="8" xfId="0" applyFont="1" applyFill="1" applyBorder="1" applyAlignment="1">
      <alignment horizontal="center" vertical="center" shrinkToFit="1"/>
    </xf>
    <xf numFmtId="0" fontId="2" fillId="15" borderId="44" xfId="0" applyFont="1" applyFill="1" applyBorder="1" applyAlignment="1">
      <alignment horizontal="center" vertical="center" shrinkToFit="1"/>
    </xf>
    <xf numFmtId="0" fontId="2" fillId="15" borderId="7" xfId="0" applyFont="1" applyFill="1" applyBorder="1" applyAlignment="1">
      <alignment horizontal="center" vertical="center" shrinkToFit="1"/>
    </xf>
    <xf numFmtId="0" fontId="2" fillId="15" borderId="1" xfId="0" applyFont="1" applyFill="1" applyBorder="1" applyAlignment="1">
      <alignment horizontal="center" vertical="center" shrinkToFit="1"/>
    </xf>
    <xf numFmtId="0" fontId="2" fillId="15" borderId="47" xfId="0" applyFont="1" applyFill="1" applyBorder="1" applyAlignment="1">
      <alignment horizontal="center" vertical="center" shrinkToFit="1"/>
    </xf>
    <xf numFmtId="0" fontId="2" fillId="15" borderId="54" xfId="0" applyFont="1" applyFill="1" applyBorder="1" applyAlignment="1" applyProtection="1">
      <alignment horizontal="center" vertical="center" shrinkToFit="1"/>
      <protection locked="0"/>
    </xf>
    <xf numFmtId="0" fontId="2" fillId="15" borderId="2" xfId="0" applyFont="1" applyFill="1" applyBorder="1" applyAlignment="1" applyProtection="1">
      <alignment horizontal="center" vertical="center" shrinkToFit="1"/>
      <protection locked="0"/>
    </xf>
    <xf numFmtId="0" fontId="2" fillId="15" borderId="55" xfId="0" applyFont="1" applyFill="1" applyBorder="1" applyAlignment="1" applyProtection="1">
      <alignment horizontal="center" vertical="center" shrinkToFit="1"/>
      <protection locked="0"/>
    </xf>
    <xf numFmtId="0" fontId="2" fillId="16" borderId="54" xfId="0" applyFont="1" applyFill="1" applyBorder="1" applyAlignment="1" applyProtection="1">
      <alignment horizontal="center" vertical="center" shrinkToFit="1"/>
      <protection locked="0"/>
    </xf>
    <xf numFmtId="0" fontId="2" fillId="16" borderId="2" xfId="0" applyFont="1" applyFill="1" applyBorder="1" applyAlignment="1" applyProtection="1">
      <alignment horizontal="center" vertical="center" shrinkToFit="1"/>
      <protection locked="0"/>
    </xf>
    <xf numFmtId="0" fontId="2" fillId="16" borderId="55" xfId="0" applyFont="1" applyFill="1" applyBorder="1" applyAlignment="1" applyProtection="1">
      <alignment horizontal="center" vertical="center" shrinkToFit="1"/>
      <protection locked="0"/>
    </xf>
    <xf numFmtId="0" fontId="8" fillId="15" borderId="54" xfId="0" applyFont="1" applyFill="1" applyBorder="1" applyAlignment="1" applyProtection="1">
      <alignment horizontal="center" vertical="center" shrinkToFit="1"/>
      <protection locked="0"/>
    </xf>
    <xf numFmtId="0" fontId="8" fillId="15" borderId="2" xfId="0" applyFont="1" applyFill="1" applyBorder="1" applyAlignment="1" applyProtection="1">
      <alignment horizontal="center" vertical="center" shrinkToFit="1"/>
      <protection locked="0"/>
    </xf>
    <xf numFmtId="0" fontId="8" fillId="15" borderId="55" xfId="0" applyFont="1" applyFill="1" applyBorder="1" applyAlignment="1" applyProtection="1">
      <alignment horizontal="center" vertical="center" shrinkToFit="1"/>
      <protection locked="0"/>
    </xf>
    <xf numFmtId="0" fontId="2" fillId="16" borderId="35" xfId="0" applyFont="1" applyFill="1" applyBorder="1" applyAlignment="1" applyProtection="1">
      <alignment horizontal="center" vertical="center" shrinkToFit="1"/>
      <protection locked="0"/>
    </xf>
    <xf numFmtId="0" fontId="2" fillId="16" borderId="34" xfId="0" applyFont="1" applyFill="1" applyBorder="1" applyAlignment="1" applyProtection="1">
      <alignment horizontal="center" vertical="center" shrinkToFit="1"/>
      <protection locked="0"/>
    </xf>
    <xf numFmtId="0" fontId="2" fillId="5" borderId="1" xfId="0" applyFont="1" applyFill="1" applyBorder="1" applyAlignment="1" applyProtection="1">
      <alignment horizontal="center" vertical="center" wrapText="1"/>
      <protection locked="0"/>
    </xf>
    <xf numFmtId="0" fontId="8" fillId="18" borderId="1" xfId="0" applyFont="1" applyFill="1" applyBorder="1" applyAlignment="1">
      <alignment horizontal="center" vertical="center"/>
    </xf>
    <xf numFmtId="0" fontId="8" fillId="18" borderId="2" xfId="0" applyFont="1" applyFill="1" applyBorder="1" applyAlignment="1">
      <alignment horizontal="center" vertical="center"/>
    </xf>
    <xf numFmtId="190" fontId="2" fillId="0" borderId="5" xfId="0" applyNumberFormat="1" applyFont="1" applyBorder="1" applyAlignment="1">
      <alignment horizontal="center" vertical="center"/>
    </xf>
    <xf numFmtId="0" fontId="8" fillId="0" borderId="0" xfId="0" applyFont="1" applyAlignment="1">
      <alignment horizontal="center" vertical="center"/>
    </xf>
    <xf numFmtId="0" fontId="2" fillId="0" borderId="64" xfId="0" applyFont="1" applyBorder="1" applyAlignment="1">
      <alignment horizontal="center" vertical="center"/>
    </xf>
    <xf numFmtId="0" fontId="8" fillId="0" borderId="64" xfId="0" applyFont="1" applyBorder="1" applyAlignment="1">
      <alignment horizontal="center" vertical="center"/>
    </xf>
    <xf numFmtId="0" fontId="17" fillId="0" borderId="64" xfId="0" applyFont="1" applyBorder="1" applyAlignment="1">
      <alignment horizontal="center" vertical="center"/>
    </xf>
    <xf numFmtId="186" fontId="2" fillId="3" borderId="13" xfId="0" applyNumberFormat="1" applyFont="1" applyFill="1" applyBorder="1" applyAlignment="1" applyProtection="1">
      <alignment horizontal="center" vertical="center"/>
    </xf>
    <xf numFmtId="0" fontId="2" fillId="0" borderId="22" xfId="0" applyFont="1" applyBorder="1" applyAlignment="1" applyProtection="1">
      <alignment horizontal="right" vertical="center"/>
    </xf>
    <xf numFmtId="0" fontId="2" fillId="0" borderId="23" xfId="0" applyFont="1" applyBorder="1" applyAlignment="1" applyProtection="1">
      <alignment horizontal="right" vertical="center"/>
    </xf>
    <xf numFmtId="0" fontId="2" fillId="15" borderId="39" xfId="0" applyFont="1" applyFill="1" applyBorder="1" applyAlignment="1" applyProtection="1">
      <alignment horizontal="right" vertical="center"/>
    </xf>
    <xf numFmtId="0" fontId="2" fillId="15" borderId="25" xfId="0" applyFont="1" applyFill="1" applyBorder="1" applyAlignment="1" applyProtection="1">
      <alignment horizontal="right" vertical="center"/>
    </xf>
    <xf numFmtId="176" fontId="2" fillId="8" borderId="21" xfId="0" applyNumberFormat="1" applyFont="1" applyFill="1" applyBorder="1" applyAlignment="1" applyProtection="1">
      <alignment horizontal="center" vertical="center" shrinkToFit="1"/>
    </xf>
    <xf numFmtId="176" fontId="2" fillId="8" borderId="5" xfId="0" applyNumberFormat="1" applyFont="1" applyFill="1" applyBorder="1" applyAlignment="1" applyProtection="1">
      <alignment horizontal="center" vertical="center" shrinkToFit="1"/>
    </xf>
    <xf numFmtId="178" fontId="2" fillId="8" borderId="0" xfId="0" applyNumberFormat="1" applyFont="1" applyFill="1" applyBorder="1" applyAlignment="1" applyProtection="1">
      <alignment horizontal="left" vertical="center" shrinkToFit="1"/>
    </xf>
    <xf numFmtId="176" fontId="2" fillId="8" borderId="0" xfId="0" applyNumberFormat="1" applyFont="1" applyFill="1" applyBorder="1" applyAlignment="1" applyProtection="1">
      <alignment horizontal="right" vertical="center" shrinkToFit="1"/>
    </xf>
    <xf numFmtId="176" fontId="2" fillId="8" borderId="15" xfId="0" applyNumberFormat="1" applyFont="1" applyFill="1" applyBorder="1" applyAlignment="1" applyProtection="1">
      <alignment horizontal="right" vertical="center" shrinkToFit="1"/>
    </xf>
    <xf numFmtId="0" fontId="2" fillId="7" borderId="23" xfId="0" applyFont="1" applyFill="1" applyBorder="1" applyAlignment="1" applyProtection="1">
      <alignment horizontal="center" vertical="center" shrinkToFit="1"/>
    </xf>
    <xf numFmtId="186" fontId="8" fillId="7" borderId="13" xfId="0" applyNumberFormat="1" applyFont="1" applyFill="1" applyBorder="1" applyAlignment="1" applyProtection="1">
      <alignment horizontal="center" vertical="center" shrinkToFit="1"/>
    </xf>
    <xf numFmtId="0" fontId="2" fillId="8" borderId="3" xfId="0" applyFont="1" applyFill="1" applyBorder="1" applyAlignment="1" applyProtection="1">
      <alignment horizontal="center" vertical="center" shrinkToFit="1"/>
    </xf>
    <xf numFmtId="0" fontId="2" fillId="8" borderId="14" xfId="0" applyFont="1" applyFill="1" applyBorder="1" applyAlignment="1" applyProtection="1">
      <alignment horizontal="center" vertical="center" shrinkToFit="1"/>
    </xf>
    <xf numFmtId="0" fontId="2" fillId="8" borderId="4" xfId="0" applyFont="1" applyFill="1" applyBorder="1" applyAlignment="1" applyProtection="1">
      <alignment horizontal="center" vertical="center" shrinkToFit="1"/>
    </xf>
    <xf numFmtId="0" fontId="2" fillId="0" borderId="63" xfId="0" applyFont="1" applyBorder="1" applyAlignment="1" applyProtection="1">
      <alignment horizontal="center" vertical="center"/>
      <protection locked="0"/>
    </xf>
    <xf numFmtId="0" fontId="2" fillId="0" borderId="62" xfId="0" applyFont="1" applyBorder="1" applyAlignment="1" applyProtection="1">
      <alignment horizontal="center" vertical="center"/>
      <protection locked="0"/>
    </xf>
    <xf numFmtId="179" fontId="2" fillId="7" borderId="25" xfId="0" applyNumberFormat="1" applyFont="1" applyFill="1" applyBorder="1" applyAlignment="1" applyProtection="1">
      <alignment horizontal="center" vertical="center" shrinkToFit="1"/>
    </xf>
    <xf numFmtId="0" fontId="2" fillId="5" borderId="7" xfId="0" applyFont="1" applyFill="1" applyBorder="1" applyAlignment="1" applyProtection="1">
      <alignment horizontal="center" vertical="center" shrinkToFit="1"/>
      <protection locked="0"/>
    </xf>
    <xf numFmtId="0" fontId="2" fillId="17" borderId="7" xfId="0" applyFont="1" applyFill="1" applyBorder="1" applyAlignment="1" applyProtection="1">
      <alignment horizontal="center" vertical="center" shrinkToFit="1"/>
      <protection locked="0"/>
    </xf>
    <xf numFmtId="0" fontId="2" fillId="5" borderId="42" xfId="0" applyFont="1" applyFill="1" applyBorder="1" applyAlignment="1">
      <alignment horizontal="center" vertical="center" shrinkToFit="1"/>
    </xf>
    <xf numFmtId="0" fontId="8" fillId="17" borderId="43" xfId="0" applyFont="1" applyFill="1" applyBorder="1" applyAlignment="1">
      <alignment horizontal="center" vertical="center" shrinkToFit="1"/>
    </xf>
    <xf numFmtId="0" fontId="8" fillId="17" borderId="44" xfId="0" applyFont="1" applyFill="1" applyBorder="1" applyAlignment="1">
      <alignment horizontal="center" vertical="center" shrinkToFit="1"/>
    </xf>
    <xf numFmtId="0" fontId="8" fillId="5" borderId="42" xfId="0" applyFont="1" applyFill="1" applyBorder="1" applyAlignment="1">
      <alignment horizontal="center" vertical="center" shrinkToFit="1"/>
    </xf>
    <xf numFmtId="0" fontId="8" fillId="5" borderId="43" xfId="0" applyFont="1" applyFill="1" applyBorder="1" applyAlignment="1">
      <alignment horizontal="center" vertical="center" shrinkToFit="1"/>
    </xf>
    <xf numFmtId="0" fontId="7" fillId="0" borderId="23" xfId="0" applyFont="1" applyFill="1" applyBorder="1" applyAlignment="1" applyProtection="1">
      <alignment horizontal="center" vertical="center"/>
      <protection locked="0"/>
    </xf>
    <xf numFmtId="178" fontId="2" fillId="0" borderId="0" xfId="0" applyNumberFormat="1" applyFont="1" applyBorder="1" applyAlignment="1" applyProtection="1">
      <alignment horizontal="right" vertical="center"/>
      <protection locked="0"/>
    </xf>
    <xf numFmtId="178" fontId="2" fillId="0" borderId="0" xfId="0" applyNumberFormat="1" applyFont="1" applyBorder="1" applyAlignment="1" applyProtection="1">
      <alignment horizontal="left" vertical="center"/>
      <protection locked="0"/>
    </xf>
    <xf numFmtId="0" fontId="2" fillId="16" borderId="4" xfId="0" applyFont="1" applyFill="1" applyBorder="1" applyAlignment="1" applyProtection="1">
      <alignment horizontal="center" vertical="center" shrinkToFit="1"/>
      <protection locked="0"/>
    </xf>
    <xf numFmtId="0" fontId="2" fillId="16" borderId="1" xfId="0" applyFont="1" applyFill="1" applyBorder="1" applyAlignment="1" applyProtection="1">
      <alignment horizontal="center" vertical="center" shrinkToFit="1"/>
      <protection locked="0"/>
    </xf>
    <xf numFmtId="0" fontId="2" fillId="16" borderId="3" xfId="0" applyFont="1" applyFill="1" applyBorder="1" applyAlignment="1" applyProtection="1">
      <alignment horizontal="center" vertical="center" shrinkToFit="1"/>
      <protection locked="0"/>
    </xf>
    <xf numFmtId="0" fontId="2" fillId="5" borderId="45" xfId="0" applyFont="1" applyFill="1" applyBorder="1" applyAlignment="1">
      <alignment horizontal="center" vertical="center" shrinkToFit="1"/>
    </xf>
    <xf numFmtId="0" fontId="2" fillId="17" borderId="58" xfId="0" applyFont="1" applyFill="1" applyBorder="1" applyAlignment="1">
      <alignment horizontal="center" vertical="center" shrinkToFit="1"/>
    </xf>
    <xf numFmtId="177" fontId="2" fillId="11" borderId="25" xfId="0" quotePrefix="1" applyNumberFormat="1" applyFont="1" applyFill="1" applyBorder="1" applyAlignment="1" applyProtection="1">
      <alignment horizontal="center" vertical="center" shrinkToFit="1"/>
    </xf>
    <xf numFmtId="0" fontId="2" fillId="0" borderId="3" xfId="0" applyFont="1" applyBorder="1" applyAlignment="1" applyProtection="1">
      <alignment horizontal="center" vertical="center" shrinkToFit="1"/>
      <protection locked="0"/>
    </xf>
    <xf numFmtId="0" fontId="2" fillId="0" borderId="4" xfId="0" applyFont="1" applyBorder="1" applyAlignment="1" applyProtection="1">
      <alignment horizontal="center" vertical="center" shrinkToFit="1"/>
      <protection locked="0"/>
    </xf>
    <xf numFmtId="0" fontId="2" fillId="4" borderId="1" xfId="0" applyFont="1" applyFill="1" applyBorder="1" applyAlignment="1" applyProtection="1">
      <alignment horizontal="center" vertical="top"/>
    </xf>
    <xf numFmtId="178" fontId="2" fillId="5" borderId="0" xfId="0" applyNumberFormat="1" applyFont="1" applyFill="1" applyBorder="1" applyAlignment="1" applyProtection="1">
      <alignment horizontal="right" vertical="center" shrinkToFit="1"/>
    </xf>
    <xf numFmtId="176" fontId="8" fillId="5" borderId="21" xfId="0" applyNumberFormat="1" applyFont="1" applyFill="1" applyBorder="1" applyAlignment="1" applyProtection="1">
      <alignment horizontal="center" vertical="center" shrinkToFit="1"/>
    </xf>
    <xf numFmtId="176" fontId="8" fillId="5" borderId="5" xfId="0" applyNumberFormat="1" applyFont="1" applyFill="1" applyBorder="1" applyAlignment="1" applyProtection="1">
      <alignment horizontal="center" vertical="center" shrinkToFit="1"/>
    </xf>
    <xf numFmtId="176" fontId="8" fillId="8" borderId="0" xfId="0" applyNumberFormat="1" applyFont="1" applyFill="1" applyBorder="1" applyAlignment="1" applyProtection="1">
      <alignment horizontal="right" vertical="center" shrinkToFit="1"/>
    </xf>
    <xf numFmtId="176" fontId="8" fillId="8" borderId="19" xfId="0" applyNumberFormat="1" applyFont="1" applyFill="1" applyBorder="1" applyAlignment="1" applyProtection="1">
      <alignment horizontal="right" vertical="center" shrinkToFit="1"/>
    </xf>
    <xf numFmtId="179" fontId="2" fillId="0" borderId="23" xfId="0" applyNumberFormat="1" applyFont="1" applyBorder="1" applyAlignment="1" applyProtection="1">
      <alignment horizontal="center" vertical="center" shrinkToFit="1"/>
    </xf>
    <xf numFmtId="0" fontId="2" fillId="0" borderId="23" xfId="0" applyFont="1" applyBorder="1" applyAlignment="1" applyProtection="1">
      <alignment horizontal="center" vertical="center" shrinkToFit="1"/>
    </xf>
    <xf numFmtId="0" fontId="2" fillId="0" borderId="0" xfId="0" applyNumberFormat="1" applyFont="1" applyBorder="1" applyAlignment="1" applyProtection="1">
      <alignment horizontal="center" vertical="center" shrinkToFit="1"/>
    </xf>
    <xf numFmtId="179" fontId="5" fillId="0" borderId="1" xfId="0" applyNumberFormat="1" applyFont="1" applyFill="1" applyBorder="1" applyAlignment="1" applyProtection="1">
      <alignment horizontal="center" vertical="center" shrinkToFit="1"/>
    </xf>
    <xf numFmtId="184" fontId="5" fillId="0" borderId="1" xfId="0" applyNumberFormat="1" applyFont="1" applyFill="1" applyBorder="1" applyAlignment="1" applyProtection="1">
      <alignment horizontal="center" vertical="center" shrinkToFit="1"/>
    </xf>
    <xf numFmtId="0" fontId="2" fillId="9" borderId="17" xfId="0" applyFont="1" applyFill="1" applyBorder="1" applyAlignment="1" applyProtection="1">
      <alignment horizontal="center" vertical="center" shrinkToFit="1"/>
    </xf>
    <xf numFmtId="0" fontId="2" fillId="9" borderId="0" xfId="0" applyFont="1" applyFill="1" applyBorder="1" applyAlignment="1" applyProtection="1">
      <alignment horizontal="center" vertical="center" shrinkToFit="1"/>
    </xf>
    <xf numFmtId="179" fontId="2" fillId="11" borderId="25" xfId="0" applyNumberFormat="1" applyFont="1" applyFill="1" applyBorder="1" applyAlignment="1" applyProtection="1">
      <alignment horizontal="center" vertical="center" shrinkToFit="1"/>
    </xf>
    <xf numFmtId="179" fontId="2" fillId="11" borderId="27" xfId="0" applyNumberFormat="1" applyFont="1" applyFill="1" applyBorder="1" applyAlignment="1" applyProtection="1">
      <alignment horizontal="center" vertical="center" shrinkToFit="1"/>
    </xf>
    <xf numFmtId="183" fontId="8" fillId="9" borderId="6" xfId="0" applyNumberFormat="1" applyFont="1" applyFill="1" applyBorder="1" applyAlignment="1" applyProtection="1">
      <alignment horizontal="left" vertical="center" shrinkToFit="1"/>
    </xf>
    <xf numFmtId="184" fontId="2" fillId="9" borderId="0" xfId="0" applyNumberFormat="1" applyFont="1" applyFill="1" applyBorder="1" applyAlignment="1" applyProtection="1">
      <alignment horizontal="center" vertical="center" shrinkToFit="1"/>
    </xf>
    <xf numFmtId="183" fontId="8" fillId="7" borderId="13" xfId="0" applyNumberFormat="1" applyFont="1" applyFill="1" applyBorder="1" applyAlignment="1" applyProtection="1">
      <alignment horizontal="center" vertical="center" shrinkToFit="1"/>
    </xf>
    <xf numFmtId="0" fontId="2" fillId="5" borderId="3" xfId="0" applyFont="1" applyFill="1" applyBorder="1" applyAlignment="1" applyProtection="1">
      <alignment horizontal="center" vertical="center" shrinkToFit="1"/>
    </xf>
    <xf numFmtId="0" fontId="2" fillId="5" borderId="14" xfId="0" applyFont="1" applyFill="1" applyBorder="1" applyAlignment="1" applyProtection="1">
      <alignment horizontal="center" vertical="center" shrinkToFit="1"/>
    </xf>
    <xf numFmtId="0" fontId="2" fillId="5" borderId="4" xfId="0" applyFont="1" applyFill="1" applyBorder="1" applyAlignment="1" applyProtection="1">
      <alignment horizontal="center" vertical="center" shrinkToFit="1"/>
    </xf>
    <xf numFmtId="0" fontId="36" fillId="0" borderId="79" xfId="0" applyFont="1" applyBorder="1" applyAlignment="1">
      <alignment horizontal="center" vertical="center"/>
    </xf>
    <xf numFmtId="0" fontId="36" fillId="0" borderId="25" xfId="0" applyFont="1" applyBorder="1" applyAlignment="1">
      <alignment horizontal="center" vertical="center"/>
    </xf>
    <xf numFmtId="0" fontId="36" fillId="0" borderId="80" xfId="0" applyFont="1" applyBorder="1" applyAlignment="1">
      <alignment horizontal="center" vertical="center"/>
    </xf>
    <xf numFmtId="0" fontId="36" fillId="0" borderId="2" xfId="0" applyFont="1" applyBorder="1" applyAlignment="1">
      <alignment horizontal="center" vertical="center"/>
    </xf>
    <xf numFmtId="0" fontId="36" fillId="0" borderId="1" xfId="0" applyFont="1" applyBorder="1" applyAlignment="1">
      <alignment horizontal="center" vertical="center"/>
    </xf>
    <xf numFmtId="0" fontId="8" fillId="15" borderId="34" xfId="0" applyFont="1" applyFill="1" applyBorder="1" applyAlignment="1">
      <alignment horizontal="center" vertical="center"/>
    </xf>
    <xf numFmtId="0" fontId="8" fillId="15" borderId="13" xfId="0" applyFont="1" applyFill="1" applyBorder="1" applyAlignment="1">
      <alignment horizontal="center" vertical="center"/>
    </xf>
    <xf numFmtId="0" fontId="8" fillId="15" borderId="35" xfId="0" applyFont="1" applyFill="1" applyBorder="1" applyAlignment="1">
      <alignment horizontal="center" vertical="center"/>
    </xf>
    <xf numFmtId="0" fontId="8" fillId="0" borderId="13" xfId="0" applyFont="1" applyBorder="1" applyAlignment="1" applyProtection="1">
      <alignment horizontal="center" vertical="center" shrinkToFit="1"/>
    </xf>
    <xf numFmtId="182" fontId="5" fillId="0" borderId="1" xfId="0" applyNumberFormat="1" applyFont="1" applyFill="1" applyBorder="1" applyAlignment="1" applyProtection="1">
      <alignment horizontal="center" vertical="center" shrinkToFit="1"/>
    </xf>
    <xf numFmtId="179" fontId="8" fillId="0" borderId="1" xfId="0" applyNumberFormat="1" applyFont="1" applyBorder="1" applyAlignment="1" applyProtection="1">
      <alignment horizontal="center" vertical="center"/>
    </xf>
    <xf numFmtId="177" fontId="4" fillId="0" borderId="1" xfId="0" applyNumberFormat="1" applyFont="1" applyBorder="1" applyAlignment="1" applyProtection="1">
      <alignment horizontal="center" vertical="center"/>
    </xf>
    <xf numFmtId="0" fontId="2" fillId="0" borderId="13" xfId="0" applyFont="1" applyBorder="1" applyAlignment="1" applyProtection="1">
      <alignment horizontal="center" vertical="center"/>
      <protection locked="0"/>
    </xf>
    <xf numFmtId="177" fontId="2" fillId="0" borderId="1" xfId="0" applyNumberFormat="1" applyFont="1" applyBorder="1" applyAlignment="1" applyProtection="1">
      <alignment horizontal="center" vertical="center"/>
    </xf>
    <xf numFmtId="0" fontId="2" fillId="0" borderId="9" xfId="0" applyFont="1" applyBorder="1" applyAlignment="1" applyProtection="1">
      <alignment horizontal="center" vertical="center"/>
      <protection locked="0"/>
    </xf>
    <xf numFmtId="0" fontId="2" fillId="0" borderId="68" xfId="0" applyFont="1" applyBorder="1" applyAlignment="1" applyProtection="1">
      <alignment horizontal="center" vertical="center"/>
      <protection locked="0"/>
    </xf>
    <xf numFmtId="0" fontId="2" fillId="0" borderId="69" xfId="0" applyFont="1" applyBorder="1" applyAlignment="1" applyProtection="1">
      <alignment horizontal="center" vertical="center"/>
      <protection locked="0"/>
    </xf>
    <xf numFmtId="176" fontId="4" fillId="0" borderId="1" xfId="0" applyNumberFormat="1" applyFont="1" applyFill="1" applyBorder="1" applyAlignment="1" applyProtection="1">
      <alignment horizontal="center" vertical="center" shrinkToFit="1"/>
    </xf>
    <xf numFmtId="0" fontId="2" fillId="0" borderId="2" xfId="0" applyFont="1" applyBorder="1" applyAlignment="1" applyProtection="1">
      <alignment horizontal="center" vertical="center"/>
      <protection locked="0"/>
    </xf>
    <xf numFmtId="176" fontId="2" fillId="7" borderId="1" xfId="0" applyNumberFormat="1" applyFont="1" applyFill="1" applyBorder="1" applyAlignment="1" applyProtection="1">
      <alignment horizontal="center" vertical="center"/>
      <protection locked="0"/>
    </xf>
    <xf numFmtId="0" fontId="2" fillId="4" borderId="7" xfId="0" applyFont="1" applyFill="1" applyBorder="1" applyAlignment="1" applyProtection="1">
      <alignment horizontal="center" vertical="top"/>
    </xf>
    <xf numFmtId="176" fontId="2" fillId="4" borderId="1" xfId="0" applyNumberFormat="1" applyFont="1" applyFill="1" applyBorder="1" applyAlignment="1" applyProtection="1">
      <alignment horizontal="center" vertical="top" shrinkToFit="1"/>
    </xf>
    <xf numFmtId="176" fontId="52" fillId="4" borderId="1" xfId="0" applyNumberFormat="1" applyFont="1" applyFill="1" applyBorder="1" applyAlignment="1">
      <alignment horizontal="center" vertical="center" shrinkToFit="1"/>
    </xf>
    <xf numFmtId="0" fontId="52" fillId="4" borderId="1" xfId="0" applyFont="1" applyFill="1" applyBorder="1" applyAlignment="1">
      <alignment horizontal="center" vertical="center" shrinkToFit="1"/>
    </xf>
    <xf numFmtId="0" fontId="52" fillId="4" borderId="3" xfId="0" applyFont="1" applyFill="1" applyBorder="1" applyAlignment="1">
      <alignment horizontal="right" vertical="center" shrinkToFit="1"/>
    </xf>
    <xf numFmtId="0" fontId="52" fillId="4" borderId="4" xfId="0" applyFont="1" applyFill="1" applyBorder="1" applyAlignment="1">
      <alignment horizontal="right" vertical="center" shrinkToFit="1"/>
    </xf>
    <xf numFmtId="0" fontId="52" fillId="4" borderId="8" xfId="0" applyFont="1" applyFill="1" applyBorder="1" applyAlignment="1">
      <alignment horizontal="center" vertical="center" shrinkToFit="1"/>
    </xf>
    <xf numFmtId="0" fontId="52" fillId="4" borderId="5" xfId="0" applyFont="1" applyFill="1" applyBorder="1" applyAlignment="1">
      <alignment horizontal="center" vertical="center" shrinkToFit="1"/>
    </xf>
    <xf numFmtId="186" fontId="2" fillId="0" borderId="0" xfId="0" applyNumberFormat="1" applyFont="1" applyAlignment="1">
      <alignment horizontal="right" vertical="center"/>
    </xf>
    <xf numFmtId="0" fontId="7" fillId="0" borderId="0" xfId="0" applyFont="1" applyFill="1" applyAlignment="1">
      <alignment horizontal="center" vertical="center"/>
    </xf>
    <xf numFmtId="0" fontId="36" fillId="5" borderId="79" xfId="0" applyFont="1" applyFill="1" applyBorder="1" applyAlignment="1">
      <alignment horizontal="center" vertical="center"/>
    </xf>
    <xf numFmtId="0" fontId="36" fillId="5" borderId="25" xfId="0" applyFont="1" applyFill="1" applyBorder="1" applyAlignment="1">
      <alignment horizontal="center" vertical="center"/>
    </xf>
    <xf numFmtId="0" fontId="36" fillId="5" borderId="80" xfId="0" applyFont="1" applyFill="1" applyBorder="1" applyAlignment="1">
      <alignment horizontal="center" vertical="center"/>
    </xf>
    <xf numFmtId="0" fontId="36" fillId="5" borderId="34" xfId="0" applyFont="1" applyFill="1" applyBorder="1" applyAlignment="1">
      <alignment horizontal="center" vertical="center" shrinkToFit="1"/>
    </xf>
    <xf numFmtId="0" fontId="0" fillId="0" borderId="13" xfId="0" applyBorder="1">
      <alignment vertical="center"/>
    </xf>
    <xf numFmtId="0" fontId="0" fillId="0" borderId="35" xfId="0" applyBorder="1">
      <alignment vertical="center"/>
    </xf>
    <xf numFmtId="176" fontId="2" fillId="4" borderId="3" xfId="0" applyNumberFormat="1" applyFont="1" applyFill="1" applyBorder="1" applyAlignment="1" applyProtection="1">
      <alignment horizontal="center" vertical="top" shrinkToFit="1"/>
      <protection hidden="1"/>
    </xf>
    <xf numFmtId="176" fontId="2" fillId="4" borderId="14" xfId="0" applyNumberFormat="1" applyFont="1" applyFill="1" applyBorder="1" applyAlignment="1" applyProtection="1">
      <alignment horizontal="center" vertical="top" shrinkToFit="1"/>
      <protection hidden="1"/>
    </xf>
    <xf numFmtId="176" fontId="2" fillId="4" borderId="4" xfId="0" applyNumberFormat="1" applyFont="1" applyFill="1" applyBorder="1" applyAlignment="1" applyProtection="1">
      <alignment horizontal="center" vertical="top" shrinkToFit="1"/>
      <protection hidden="1"/>
    </xf>
    <xf numFmtId="0" fontId="52" fillId="0" borderId="3" xfId="0" applyFont="1" applyBorder="1" applyAlignment="1" applyProtection="1">
      <alignment horizontal="center" vertical="center" shrinkToFit="1"/>
      <protection locked="0"/>
    </xf>
    <xf numFmtId="0" fontId="52" fillId="0" borderId="14" xfId="0" applyFont="1" applyBorder="1" applyAlignment="1" applyProtection="1">
      <alignment horizontal="center" vertical="center" shrinkToFit="1"/>
      <protection locked="0"/>
    </xf>
    <xf numFmtId="0" fontId="52" fillId="0" borderId="4" xfId="0" applyFont="1" applyBorder="1" applyAlignment="1" applyProtection="1">
      <alignment horizontal="center" vertical="center" shrinkToFit="1"/>
      <protection locked="0"/>
    </xf>
    <xf numFmtId="0" fontId="2" fillId="4" borderId="85" xfId="0" applyFont="1" applyFill="1" applyBorder="1" applyAlignment="1">
      <alignment horizontal="center" vertical="center" wrapText="1"/>
    </xf>
    <xf numFmtId="184" fontId="2" fillId="3" borderId="13" xfId="0" applyNumberFormat="1" applyFont="1" applyFill="1" applyBorder="1" applyAlignment="1" applyProtection="1">
      <alignment horizontal="center" vertical="center" shrinkToFit="1"/>
    </xf>
    <xf numFmtId="186" fontId="2" fillId="3" borderId="13" xfId="0" applyNumberFormat="1" applyFont="1" applyFill="1" applyBorder="1" applyAlignment="1" applyProtection="1">
      <alignment horizontal="center" vertical="center" shrinkToFit="1"/>
    </xf>
    <xf numFmtId="0" fontId="2" fillId="5" borderId="1" xfId="0" applyFont="1" applyFill="1" applyBorder="1" applyAlignment="1">
      <alignment horizontal="center" vertical="center" wrapText="1"/>
    </xf>
    <xf numFmtId="0" fontId="0" fillId="0" borderId="8" xfId="0" applyBorder="1" applyAlignment="1">
      <alignment horizontal="center" vertical="center"/>
    </xf>
    <xf numFmtId="0" fontId="0" fillId="0" borderId="5" xfId="0" applyBorder="1" applyAlignment="1">
      <alignment horizontal="center" vertical="center"/>
    </xf>
    <xf numFmtId="0" fontId="0" fillId="0" borderId="9" xfId="0" applyBorder="1" applyAlignment="1">
      <alignment horizontal="center" vertical="center"/>
    </xf>
    <xf numFmtId="0" fontId="2" fillId="0" borderId="94" xfId="0" applyNumberFormat="1" applyFont="1" applyBorder="1" applyAlignment="1" applyProtection="1">
      <alignment horizontal="center" vertical="center"/>
    </xf>
    <xf numFmtId="0" fontId="2" fillId="0" borderId="95" xfId="0" applyNumberFormat="1" applyFont="1" applyBorder="1" applyAlignment="1" applyProtection="1">
      <alignment horizontal="center" vertical="center"/>
    </xf>
    <xf numFmtId="0" fontId="8" fillId="15" borderId="34" xfId="0" applyFont="1" applyFill="1" applyBorder="1" applyAlignment="1">
      <alignment horizontal="center" vertical="center" wrapText="1"/>
    </xf>
    <xf numFmtId="0" fontId="4" fillId="14" borderId="76" xfId="0" applyFont="1" applyFill="1" applyBorder="1" applyAlignment="1">
      <alignment horizontal="center" vertical="center"/>
    </xf>
    <xf numFmtId="0" fontId="4" fillId="14" borderId="77" xfId="0" applyFont="1" applyFill="1" applyBorder="1" applyAlignment="1">
      <alignment horizontal="center" vertical="center"/>
    </xf>
    <xf numFmtId="0" fontId="4" fillId="14" borderId="78" xfId="0" applyFont="1" applyFill="1" applyBorder="1" applyAlignment="1">
      <alignment horizontal="center" vertical="center"/>
    </xf>
    <xf numFmtId="0" fontId="2" fillId="4" borderId="34" xfId="0" applyFont="1" applyFill="1" applyBorder="1" applyAlignment="1" applyProtection="1">
      <alignment horizontal="center" vertical="top"/>
      <protection hidden="1"/>
    </xf>
    <xf numFmtId="0" fontId="2" fillId="4" borderId="35" xfId="0" applyFont="1" applyFill="1" applyBorder="1" applyAlignment="1" applyProtection="1">
      <alignment horizontal="center" vertical="top"/>
      <protection hidden="1"/>
    </xf>
    <xf numFmtId="181" fontId="2" fillId="4" borderId="3" xfId="0" applyNumberFormat="1" applyFont="1" applyFill="1" applyBorder="1" applyAlignment="1" applyProtection="1">
      <alignment horizontal="center" vertical="center" shrinkToFit="1"/>
      <protection hidden="1"/>
    </xf>
    <xf numFmtId="181" fontId="2" fillId="4" borderId="4" xfId="0" applyNumberFormat="1" applyFont="1" applyFill="1" applyBorder="1" applyAlignment="1" applyProtection="1">
      <alignment horizontal="center" vertical="center" shrinkToFit="1"/>
      <protection hidden="1"/>
    </xf>
    <xf numFmtId="181" fontId="2" fillId="7" borderId="3" xfId="0" applyNumberFormat="1" applyFont="1" applyFill="1" applyBorder="1" applyAlignment="1" applyProtection="1">
      <alignment horizontal="center" vertical="center" shrinkToFit="1"/>
      <protection hidden="1"/>
    </xf>
    <xf numFmtId="181" fontId="2" fillId="7" borderId="4" xfId="0" applyNumberFormat="1" applyFont="1" applyFill="1" applyBorder="1" applyAlignment="1" applyProtection="1">
      <alignment horizontal="center" vertical="center" shrinkToFit="1"/>
      <protection hidden="1"/>
    </xf>
    <xf numFmtId="181" fontId="2" fillId="7" borderId="1" xfId="0" applyNumberFormat="1" applyFont="1" applyFill="1" applyBorder="1" applyAlignment="1">
      <alignment horizontal="center" vertical="top" wrapText="1"/>
    </xf>
    <xf numFmtId="181" fontId="2" fillId="7" borderId="1" xfId="0" applyNumberFormat="1" applyFont="1" applyFill="1" applyBorder="1" applyAlignment="1" applyProtection="1">
      <alignment horizontal="center" vertical="top" wrapText="1" shrinkToFit="1"/>
      <protection hidden="1"/>
    </xf>
    <xf numFmtId="0" fontId="2" fillId="0" borderId="14" xfId="0" applyFont="1" applyBorder="1" applyAlignment="1">
      <alignment horizontal="left" vertical="center"/>
    </xf>
    <xf numFmtId="0" fontId="2" fillId="0" borderId="4" xfId="0" applyFont="1" applyBorder="1" applyAlignment="1">
      <alignment horizontal="left" vertical="center"/>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xf>
    <xf numFmtId="0" fontId="8" fillId="0" borderId="0" xfId="0" applyFont="1" applyAlignment="1">
      <alignment horizontal="left" vertical="center"/>
    </xf>
    <xf numFmtId="0" fontId="8" fillId="0" borderId="5" xfId="0" applyFont="1" applyBorder="1" applyAlignment="1">
      <alignment horizontal="left" vertical="center"/>
    </xf>
    <xf numFmtId="0" fontId="30" fillId="0" borderId="0" xfId="1" applyFont="1" applyAlignment="1" applyProtection="1">
      <alignment horizontal="center" vertical="center"/>
      <protection locked="0"/>
    </xf>
    <xf numFmtId="0" fontId="26" fillId="0" borderId="0" xfId="0" applyFont="1" applyAlignment="1" applyProtection="1">
      <alignment horizontal="center" vertical="center"/>
      <protection locked="0"/>
    </xf>
    <xf numFmtId="0" fontId="26" fillId="0" borderId="40" xfId="0" applyFont="1" applyBorder="1" applyAlignment="1" applyProtection="1">
      <alignment horizontal="center" vertical="center"/>
      <protection locked="0"/>
    </xf>
    <xf numFmtId="0" fontId="2" fillId="4" borderId="14" xfId="0" applyFont="1" applyFill="1" applyBorder="1" applyAlignment="1">
      <alignment horizontal="center" vertical="center"/>
    </xf>
    <xf numFmtId="0" fontId="2" fillId="4" borderId="4" xfId="0" applyFont="1" applyFill="1" applyBorder="1" applyAlignment="1">
      <alignment horizontal="center" vertical="center"/>
    </xf>
    <xf numFmtId="0" fontId="2" fillId="14" borderId="1" xfId="0" applyFont="1" applyFill="1" applyBorder="1" applyAlignment="1">
      <alignment horizontal="center" vertical="center"/>
    </xf>
    <xf numFmtId="0" fontId="8" fillId="5" borderId="7"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2" fillId="4" borderId="3" xfId="0" applyFont="1" applyFill="1" applyBorder="1" applyAlignment="1">
      <alignment horizontal="center" vertical="center"/>
    </xf>
    <xf numFmtId="0" fontId="2" fillId="15" borderId="3" xfId="0" applyFont="1" applyFill="1" applyBorder="1" applyAlignment="1">
      <alignment horizontal="center" vertical="center" shrinkToFit="1"/>
    </xf>
    <xf numFmtId="0" fontId="2" fillId="15" borderId="14" xfId="0" applyFont="1" applyFill="1" applyBorder="1" applyAlignment="1">
      <alignment horizontal="center" vertical="center" shrinkToFit="1"/>
    </xf>
    <xf numFmtId="0" fontId="2" fillId="15" borderId="4" xfId="0" applyFont="1" applyFill="1" applyBorder="1" applyAlignment="1">
      <alignment horizontal="center" vertical="center" shrinkToFit="1"/>
    </xf>
  </cellXfs>
  <cellStyles count="2">
    <cellStyle name="一般" xfId="0" builtinId="0"/>
    <cellStyle name="超連結" xfId="1" builtinId="8"/>
  </cellStyles>
  <dxfs count="0"/>
  <tableStyles count="0" defaultTableStyle="TableStyleMedium9" defaultPivotStyle="PivotStyleLight16"/>
  <colors>
    <mruColors>
      <color rgb="FFFFFFCC"/>
      <color rgb="FFFFFF00"/>
      <color rgb="FFCCFFCC"/>
      <color rgb="FF99FFCC"/>
      <color rgb="FF800000"/>
      <color rgb="FFFFFF99"/>
      <color rgb="FFCCFFFF"/>
      <color rgb="FF33CC33"/>
      <color rgb="FFFFCC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13</xdr:col>
      <xdr:colOff>280357</xdr:colOff>
      <xdr:row>16</xdr:row>
      <xdr:rowOff>285750</xdr:rowOff>
    </xdr:to>
    <xdr:pic>
      <xdr:nvPicPr>
        <xdr:cNvPr id="3" name="圖片 2" descr="歡迎加入好友圖片.jp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0" y="400050"/>
          <a:ext cx="8708077" cy="6286500"/>
        </a:xfrm>
        <a:prstGeom prst="rect">
          <a:avLst/>
        </a:prstGeom>
      </xdr:spPr>
    </xdr:pic>
    <xdr:clientData/>
  </xdr:twoCellAnchor>
  <xdr:twoCellAnchor>
    <xdr:from>
      <xdr:col>13</xdr:col>
      <xdr:colOff>0</xdr:colOff>
      <xdr:row>5</xdr:row>
      <xdr:rowOff>0</xdr:rowOff>
    </xdr:from>
    <xdr:to>
      <xdr:col>19</xdr:col>
      <xdr:colOff>0</xdr:colOff>
      <xdr:row>6</xdr:row>
      <xdr:rowOff>0</xdr:rowOff>
    </xdr:to>
    <xdr:sp macro="[0]!GotoSheet" textlink="">
      <xdr:nvSpPr>
        <xdr:cNvPr id="4" name="矩形 3">
          <a:extLst>
            <a:ext uri="{FF2B5EF4-FFF2-40B4-BE49-F238E27FC236}">
              <a16:creationId xmlns:a16="http://schemas.microsoft.com/office/drawing/2014/main" id="{00000000-0008-0000-0000-000004000000}"/>
            </a:ext>
          </a:extLst>
        </xdr:cNvPr>
        <xdr:cNvSpPr/>
      </xdr:nvSpPr>
      <xdr:spPr>
        <a:xfrm>
          <a:off x="8915400" y="2000250"/>
          <a:ext cx="4114800" cy="400050"/>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rtlCol="0" anchor="ctr"/>
        <a:lstStyle/>
        <a:p>
          <a:pPr algn="ctr"/>
          <a:r>
            <a:rPr lang="zh-TW" altLang="en-US" sz="1600" b="1">
              <a:latin typeface="微軟正黑體" pitchFamily="34" charset="-120"/>
              <a:ea typeface="微軟正黑體" pitchFamily="34" charset="-120"/>
            </a:rPr>
            <a:t>官方算法</a:t>
          </a:r>
          <a:r>
            <a:rPr lang="en-US" altLang="zh-TW" sz="1600" b="1">
              <a:latin typeface="微軟正黑體" pitchFamily="34" charset="-120"/>
              <a:ea typeface="微軟正黑體" pitchFamily="34" charset="-120"/>
            </a:rPr>
            <a:t>_</a:t>
          </a:r>
          <a:r>
            <a:rPr lang="zh-TW" altLang="en-US" sz="1600" b="1">
              <a:latin typeface="微軟正黑體" pitchFamily="34" charset="-120"/>
              <a:ea typeface="微軟正黑體" pitchFamily="34" charset="-120"/>
            </a:rPr>
            <a:t>到職日前四捨五入到小數第二位</a:t>
          </a:r>
        </a:p>
      </xdr:txBody>
    </xdr:sp>
    <xdr:clientData/>
  </xdr:twoCellAnchor>
  <xdr:twoCellAnchor>
    <xdr:from>
      <xdr:col>13</xdr:col>
      <xdr:colOff>0</xdr:colOff>
      <xdr:row>6</xdr:row>
      <xdr:rowOff>1</xdr:rowOff>
    </xdr:from>
    <xdr:to>
      <xdr:col>19</xdr:col>
      <xdr:colOff>0</xdr:colOff>
      <xdr:row>7</xdr:row>
      <xdr:rowOff>1</xdr:rowOff>
    </xdr:to>
    <xdr:sp macro="[0]!GotoSheet" textlink="">
      <xdr:nvSpPr>
        <xdr:cNvPr id="5" name="矩形 4">
          <a:extLst>
            <a:ext uri="{FF2B5EF4-FFF2-40B4-BE49-F238E27FC236}">
              <a16:creationId xmlns:a16="http://schemas.microsoft.com/office/drawing/2014/main" id="{00000000-0008-0000-0000-000005000000}"/>
            </a:ext>
          </a:extLst>
        </xdr:cNvPr>
        <xdr:cNvSpPr/>
      </xdr:nvSpPr>
      <xdr:spPr>
        <a:xfrm>
          <a:off x="8915400" y="2400301"/>
          <a:ext cx="4114800" cy="400050"/>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rtlCol="0" anchor="ctr"/>
        <a:lstStyle/>
        <a:p>
          <a:pPr algn="ctr"/>
          <a:r>
            <a:rPr lang="zh-TW" altLang="en-US" sz="1600" b="1">
              <a:latin typeface="微軟正黑體" pitchFamily="34" charset="-120"/>
              <a:ea typeface="微軟正黑體" pitchFamily="34" charset="-120"/>
            </a:rPr>
            <a:t>到職日後四捨五入進位至整數</a:t>
          </a:r>
        </a:p>
      </xdr:txBody>
    </xdr:sp>
    <xdr:clientData/>
  </xdr:twoCellAnchor>
  <xdr:twoCellAnchor>
    <xdr:from>
      <xdr:col>13</xdr:col>
      <xdr:colOff>0</xdr:colOff>
      <xdr:row>7</xdr:row>
      <xdr:rowOff>1</xdr:rowOff>
    </xdr:from>
    <xdr:to>
      <xdr:col>19</xdr:col>
      <xdr:colOff>0</xdr:colOff>
      <xdr:row>8</xdr:row>
      <xdr:rowOff>0</xdr:rowOff>
    </xdr:to>
    <xdr:sp macro="[0]!GotoSheet" textlink="">
      <xdr:nvSpPr>
        <xdr:cNvPr id="6" name="矩形 5">
          <a:extLst>
            <a:ext uri="{FF2B5EF4-FFF2-40B4-BE49-F238E27FC236}">
              <a16:creationId xmlns:a16="http://schemas.microsoft.com/office/drawing/2014/main" id="{00000000-0008-0000-0000-000006000000}"/>
            </a:ext>
          </a:extLst>
        </xdr:cNvPr>
        <xdr:cNvSpPr/>
      </xdr:nvSpPr>
      <xdr:spPr>
        <a:xfrm>
          <a:off x="8915400" y="2800351"/>
          <a:ext cx="4114800" cy="400049"/>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rtlCol="0" anchor="ctr"/>
        <a:lstStyle/>
        <a:p>
          <a:pPr algn="ctr"/>
          <a:r>
            <a:rPr lang="zh-TW" altLang="en-US" sz="1600" b="1">
              <a:latin typeface="微軟正黑體" pitchFamily="34" charset="-120"/>
              <a:ea typeface="微軟正黑體" pitchFamily="34" charset="-120"/>
            </a:rPr>
            <a:t>到職日後強制進位至整數</a:t>
          </a:r>
        </a:p>
      </xdr:txBody>
    </xdr:sp>
    <xdr:clientData/>
  </xdr:twoCellAnchor>
  <xdr:twoCellAnchor>
    <xdr:from>
      <xdr:col>13</xdr:col>
      <xdr:colOff>0</xdr:colOff>
      <xdr:row>8</xdr:row>
      <xdr:rowOff>1</xdr:rowOff>
    </xdr:from>
    <xdr:to>
      <xdr:col>19</xdr:col>
      <xdr:colOff>0</xdr:colOff>
      <xdr:row>9</xdr:row>
      <xdr:rowOff>1</xdr:rowOff>
    </xdr:to>
    <xdr:sp macro="[0]!GotoSheet" textlink="">
      <xdr:nvSpPr>
        <xdr:cNvPr id="7" name="矩形 6">
          <a:extLst>
            <a:ext uri="{FF2B5EF4-FFF2-40B4-BE49-F238E27FC236}">
              <a16:creationId xmlns:a16="http://schemas.microsoft.com/office/drawing/2014/main" id="{00000000-0008-0000-0000-000007000000}"/>
            </a:ext>
          </a:extLst>
        </xdr:cNvPr>
        <xdr:cNvSpPr/>
      </xdr:nvSpPr>
      <xdr:spPr>
        <a:xfrm>
          <a:off x="8915400" y="3200401"/>
          <a:ext cx="4114800" cy="400050"/>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rtlCol="0" anchor="ctr"/>
        <a:lstStyle/>
        <a:p>
          <a:pPr algn="ctr"/>
          <a:r>
            <a:rPr lang="zh-TW" altLang="en-US" sz="1600" b="1">
              <a:latin typeface="微軟正黑體" pitchFamily="34" charset="-120"/>
              <a:ea typeface="微軟正黑體" pitchFamily="34" charset="-120"/>
            </a:rPr>
            <a:t>特休試算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6350</xdr:colOff>
      <xdr:row>11</xdr:row>
      <xdr:rowOff>0</xdr:rowOff>
    </xdr:from>
    <xdr:to>
      <xdr:col>32</xdr:col>
      <xdr:colOff>152400</xdr:colOff>
      <xdr:row>11</xdr:row>
      <xdr:rowOff>6350</xdr:rowOff>
    </xdr:to>
    <xdr:cxnSp macro="">
      <xdr:nvCxnSpPr>
        <xdr:cNvPr id="2" name="直線單箭頭接點 1">
          <a:extLst>
            <a:ext uri="{FF2B5EF4-FFF2-40B4-BE49-F238E27FC236}">
              <a16:creationId xmlns:a16="http://schemas.microsoft.com/office/drawing/2014/main" id="{00000000-0008-0000-0400-000002000000}"/>
            </a:ext>
          </a:extLst>
        </xdr:cNvPr>
        <xdr:cNvCxnSpPr/>
      </xdr:nvCxnSpPr>
      <xdr:spPr>
        <a:xfrm flipV="1">
          <a:off x="1447800" y="3314700"/>
          <a:ext cx="8566150" cy="635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9</xdr:row>
      <xdr:rowOff>6350</xdr:rowOff>
    </xdr:from>
    <xdr:to>
      <xdr:col>17</xdr:col>
      <xdr:colOff>311150</xdr:colOff>
      <xdr:row>9</xdr:row>
      <xdr:rowOff>12700</xdr:rowOff>
    </xdr:to>
    <xdr:cxnSp macro="">
      <xdr:nvCxnSpPr>
        <xdr:cNvPr id="3" name="直線單箭頭接點 2">
          <a:extLst>
            <a:ext uri="{FF2B5EF4-FFF2-40B4-BE49-F238E27FC236}">
              <a16:creationId xmlns:a16="http://schemas.microsoft.com/office/drawing/2014/main" id="{00000000-0008-0000-0400-000003000000}"/>
            </a:ext>
          </a:extLst>
        </xdr:cNvPr>
        <xdr:cNvCxnSpPr/>
      </xdr:nvCxnSpPr>
      <xdr:spPr>
        <a:xfrm flipV="1">
          <a:off x="1441450" y="2482850"/>
          <a:ext cx="3873500" cy="635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317500</xdr:colOff>
      <xdr:row>9</xdr:row>
      <xdr:rowOff>0</xdr:rowOff>
    </xdr:from>
    <xdr:to>
      <xdr:col>30</xdr:col>
      <xdr:colOff>6350</xdr:colOff>
      <xdr:row>9</xdr:row>
      <xdr:rowOff>12700</xdr:rowOff>
    </xdr:to>
    <xdr:cxnSp macro="">
      <xdr:nvCxnSpPr>
        <xdr:cNvPr id="4" name="直線單箭頭接點 3">
          <a:extLst>
            <a:ext uri="{FF2B5EF4-FFF2-40B4-BE49-F238E27FC236}">
              <a16:creationId xmlns:a16="http://schemas.microsoft.com/office/drawing/2014/main" id="{00000000-0008-0000-0400-000004000000}"/>
            </a:ext>
          </a:extLst>
        </xdr:cNvPr>
        <xdr:cNvCxnSpPr/>
      </xdr:nvCxnSpPr>
      <xdr:spPr>
        <a:xfrm>
          <a:off x="5321300" y="2476500"/>
          <a:ext cx="3898900" cy="1270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6350</xdr:colOff>
      <xdr:row>12</xdr:row>
      <xdr:rowOff>0</xdr:rowOff>
    </xdr:from>
    <xdr:to>
      <xdr:col>32</xdr:col>
      <xdr:colOff>152400</xdr:colOff>
      <xdr:row>12</xdr:row>
      <xdr:rowOff>6350</xdr:rowOff>
    </xdr:to>
    <xdr:cxnSp macro="">
      <xdr:nvCxnSpPr>
        <xdr:cNvPr id="5" name="直線單箭頭接點 4">
          <a:extLst>
            <a:ext uri="{FF2B5EF4-FFF2-40B4-BE49-F238E27FC236}">
              <a16:creationId xmlns:a16="http://schemas.microsoft.com/office/drawing/2014/main" id="{00000000-0008-0000-0400-000005000000}"/>
            </a:ext>
          </a:extLst>
        </xdr:cNvPr>
        <xdr:cNvCxnSpPr/>
      </xdr:nvCxnSpPr>
      <xdr:spPr>
        <a:xfrm flipV="1">
          <a:off x="1835150" y="3276600"/>
          <a:ext cx="16510000" cy="635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10</xdr:row>
      <xdr:rowOff>0</xdr:rowOff>
    </xdr:from>
    <xdr:to>
      <xdr:col>18</xdr:col>
      <xdr:colOff>0</xdr:colOff>
      <xdr:row>10</xdr:row>
      <xdr:rowOff>12700</xdr:rowOff>
    </xdr:to>
    <xdr:cxnSp macro="">
      <xdr:nvCxnSpPr>
        <xdr:cNvPr id="6" name="直線單箭頭接點 5">
          <a:extLst>
            <a:ext uri="{FF2B5EF4-FFF2-40B4-BE49-F238E27FC236}">
              <a16:creationId xmlns:a16="http://schemas.microsoft.com/office/drawing/2014/main" id="{00000000-0008-0000-0400-000006000000}"/>
            </a:ext>
          </a:extLst>
        </xdr:cNvPr>
        <xdr:cNvCxnSpPr/>
      </xdr:nvCxnSpPr>
      <xdr:spPr>
        <a:xfrm flipV="1">
          <a:off x="1828800" y="2724150"/>
          <a:ext cx="7200900" cy="1270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10</xdr:row>
      <xdr:rowOff>0</xdr:rowOff>
    </xdr:from>
    <xdr:to>
      <xdr:col>30</xdr:col>
      <xdr:colOff>6350</xdr:colOff>
      <xdr:row>10</xdr:row>
      <xdr:rowOff>12700</xdr:rowOff>
    </xdr:to>
    <xdr:cxnSp macro="">
      <xdr:nvCxnSpPr>
        <xdr:cNvPr id="7" name="直線單箭頭接點 6">
          <a:extLst>
            <a:ext uri="{FF2B5EF4-FFF2-40B4-BE49-F238E27FC236}">
              <a16:creationId xmlns:a16="http://schemas.microsoft.com/office/drawing/2014/main" id="{00000000-0008-0000-0400-000007000000}"/>
            </a:ext>
          </a:extLst>
        </xdr:cNvPr>
        <xdr:cNvCxnSpPr/>
      </xdr:nvCxnSpPr>
      <xdr:spPr>
        <a:xfrm>
          <a:off x="9029700" y="2724150"/>
          <a:ext cx="7207250" cy="1270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6350</xdr:colOff>
      <xdr:row>13</xdr:row>
      <xdr:rowOff>0</xdr:rowOff>
    </xdr:from>
    <xdr:to>
      <xdr:col>32</xdr:col>
      <xdr:colOff>152400</xdr:colOff>
      <xdr:row>13</xdr:row>
      <xdr:rowOff>6350</xdr:rowOff>
    </xdr:to>
    <xdr:cxnSp macro="">
      <xdr:nvCxnSpPr>
        <xdr:cNvPr id="2" name="直線單箭頭接點 1">
          <a:extLst>
            <a:ext uri="{FF2B5EF4-FFF2-40B4-BE49-F238E27FC236}">
              <a16:creationId xmlns:a16="http://schemas.microsoft.com/office/drawing/2014/main" id="{00000000-0008-0000-0500-000002000000}"/>
            </a:ext>
          </a:extLst>
        </xdr:cNvPr>
        <xdr:cNvCxnSpPr/>
      </xdr:nvCxnSpPr>
      <xdr:spPr>
        <a:xfrm flipV="1">
          <a:off x="1640417" y="3225800"/>
          <a:ext cx="14014450" cy="635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6350</xdr:colOff>
      <xdr:row>12</xdr:row>
      <xdr:rowOff>0</xdr:rowOff>
    </xdr:from>
    <xdr:to>
      <xdr:col>32</xdr:col>
      <xdr:colOff>152400</xdr:colOff>
      <xdr:row>12</xdr:row>
      <xdr:rowOff>6350</xdr:rowOff>
    </xdr:to>
    <xdr:cxnSp macro="">
      <xdr:nvCxnSpPr>
        <xdr:cNvPr id="12" name="直線單箭頭接點 11">
          <a:extLst>
            <a:ext uri="{FF2B5EF4-FFF2-40B4-BE49-F238E27FC236}">
              <a16:creationId xmlns:a16="http://schemas.microsoft.com/office/drawing/2014/main" id="{00000000-0008-0000-0600-00000C000000}"/>
            </a:ext>
          </a:extLst>
        </xdr:cNvPr>
        <xdr:cNvCxnSpPr/>
      </xdr:nvCxnSpPr>
      <xdr:spPr>
        <a:xfrm flipV="1">
          <a:off x="1447800" y="3352800"/>
          <a:ext cx="8566150" cy="635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9</xdr:row>
      <xdr:rowOff>6350</xdr:rowOff>
    </xdr:from>
    <xdr:to>
      <xdr:col>17</xdr:col>
      <xdr:colOff>311150</xdr:colOff>
      <xdr:row>9</xdr:row>
      <xdr:rowOff>12700</xdr:rowOff>
    </xdr:to>
    <xdr:cxnSp macro="">
      <xdr:nvCxnSpPr>
        <xdr:cNvPr id="17" name="直線單箭頭接點 16">
          <a:extLst>
            <a:ext uri="{FF2B5EF4-FFF2-40B4-BE49-F238E27FC236}">
              <a16:creationId xmlns:a16="http://schemas.microsoft.com/office/drawing/2014/main" id="{00000000-0008-0000-0600-000011000000}"/>
            </a:ext>
          </a:extLst>
        </xdr:cNvPr>
        <xdr:cNvCxnSpPr/>
      </xdr:nvCxnSpPr>
      <xdr:spPr>
        <a:xfrm flipV="1">
          <a:off x="1784350" y="2520950"/>
          <a:ext cx="3873500" cy="635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317500</xdr:colOff>
      <xdr:row>9</xdr:row>
      <xdr:rowOff>0</xdr:rowOff>
    </xdr:from>
    <xdr:to>
      <xdr:col>30</xdr:col>
      <xdr:colOff>6350</xdr:colOff>
      <xdr:row>9</xdr:row>
      <xdr:rowOff>12700</xdr:rowOff>
    </xdr:to>
    <xdr:cxnSp macro="">
      <xdr:nvCxnSpPr>
        <xdr:cNvPr id="19" name="直線單箭頭接點 18">
          <a:extLst>
            <a:ext uri="{FF2B5EF4-FFF2-40B4-BE49-F238E27FC236}">
              <a16:creationId xmlns:a16="http://schemas.microsoft.com/office/drawing/2014/main" id="{00000000-0008-0000-0600-000013000000}"/>
            </a:ext>
          </a:extLst>
        </xdr:cNvPr>
        <xdr:cNvCxnSpPr/>
      </xdr:nvCxnSpPr>
      <xdr:spPr>
        <a:xfrm>
          <a:off x="5664200" y="2514600"/>
          <a:ext cx="3898900" cy="1270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6350</xdr:colOff>
      <xdr:row>12</xdr:row>
      <xdr:rowOff>0</xdr:rowOff>
    </xdr:from>
    <xdr:to>
      <xdr:col>32</xdr:col>
      <xdr:colOff>152400</xdr:colOff>
      <xdr:row>12</xdr:row>
      <xdr:rowOff>6350</xdr:rowOff>
    </xdr:to>
    <xdr:cxnSp macro="">
      <xdr:nvCxnSpPr>
        <xdr:cNvPr id="5" name="直線單箭頭接點 4">
          <a:extLst>
            <a:ext uri="{FF2B5EF4-FFF2-40B4-BE49-F238E27FC236}">
              <a16:creationId xmlns:a16="http://schemas.microsoft.com/office/drawing/2014/main" id="{00000000-0008-0000-0600-000005000000}"/>
            </a:ext>
          </a:extLst>
        </xdr:cNvPr>
        <xdr:cNvCxnSpPr/>
      </xdr:nvCxnSpPr>
      <xdr:spPr>
        <a:xfrm flipV="1">
          <a:off x="1835150" y="3276600"/>
          <a:ext cx="16510000" cy="635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10</xdr:row>
      <xdr:rowOff>0</xdr:rowOff>
    </xdr:from>
    <xdr:to>
      <xdr:col>18</xdr:col>
      <xdr:colOff>0</xdr:colOff>
      <xdr:row>10</xdr:row>
      <xdr:rowOff>12700</xdr:rowOff>
    </xdr:to>
    <xdr:cxnSp macro="">
      <xdr:nvCxnSpPr>
        <xdr:cNvPr id="6" name="直線單箭頭接點 5">
          <a:extLst>
            <a:ext uri="{FF2B5EF4-FFF2-40B4-BE49-F238E27FC236}">
              <a16:creationId xmlns:a16="http://schemas.microsoft.com/office/drawing/2014/main" id="{00000000-0008-0000-0600-000006000000}"/>
            </a:ext>
          </a:extLst>
        </xdr:cNvPr>
        <xdr:cNvCxnSpPr/>
      </xdr:nvCxnSpPr>
      <xdr:spPr>
        <a:xfrm flipV="1">
          <a:off x="1828800" y="2724150"/>
          <a:ext cx="7200900" cy="1270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10</xdr:row>
      <xdr:rowOff>0</xdr:rowOff>
    </xdr:from>
    <xdr:to>
      <xdr:col>30</xdr:col>
      <xdr:colOff>6350</xdr:colOff>
      <xdr:row>10</xdr:row>
      <xdr:rowOff>12700</xdr:rowOff>
    </xdr:to>
    <xdr:cxnSp macro="">
      <xdr:nvCxnSpPr>
        <xdr:cNvPr id="7" name="直線單箭頭接點 6">
          <a:extLst>
            <a:ext uri="{FF2B5EF4-FFF2-40B4-BE49-F238E27FC236}">
              <a16:creationId xmlns:a16="http://schemas.microsoft.com/office/drawing/2014/main" id="{00000000-0008-0000-0600-000007000000}"/>
            </a:ext>
          </a:extLst>
        </xdr:cNvPr>
        <xdr:cNvCxnSpPr/>
      </xdr:nvCxnSpPr>
      <xdr:spPr>
        <a:xfrm>
          <a:off x="9029700" y="2724150"/>
          <a:ext cx="7207250" cy="1270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0</xdr:colOff>
      <xdr:row>8</xdr:row>
      <xdr:rowOff>0</xdr:rowOff>
    </xdr:from>
    <xdr:to>
      <xdr:col>7</xdr:col>
      <xdr:colOff>0</xdr:colOff>
      <xdr:row>9</xdr:row>
      <xdr:rowOff>0</xdr:rowOff>
    </xdr:to>
    <xdr:sp macro="[0]!特休統計" textlink="">
      <xdr:nvSpPr>
        <xdr:cNvPr id="5" name="矩形 4">
          <a:extLst>
            <a:ext uri="{FF2B5EF4-FFF2-40B4-BE49-F238E27FC236}">
              <a16:creationId xmlns:a16="http://schemas.microsoft.com/office/drawing/2014/main" id="{00000000-0008-0000-0800-000005000000}"/>
            </a:ext>
          </a:extLst>
        </xdr:cNvPr>
        <xdr:cNvSpPr/>
      </xdr:nvSpPr>
      <xdr:spPr>
        <a:xfrm>
          <a:off x="2159000" y="2235200"/>
          <a:ext cx="1511300" cy="3429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rtlCol="0" anchor="ctr"/>
        <a:lstStyle/>
        <a:p>
          <a:pPr algn="ctr"/>
          <a:r>
            <a:rPr lang="zh-TW" altLang="en-US" sz="1600">
              <a:latin typeface="微軟正黑體" pitchFamily="34" charset="-120"/>
              <a:ea typeface="微軟正黑體" pitchFamily="34" charset="-120"/>
            </a:rPr>
            <a:t>特休計算</a:t>
          </a:r>
        </a:p>
      </xdr:txBody>
    </xdr:sp>
    <xdr:clientData/>
  </xdr:twoCellAnchor>
  <xdr:twoCellAnchor>
    <xdr:from>
      <xdr:col>9</xdr:col>
      <xdr:colOff>0</xdr:colOff>
      <xdr:row>8</xdr:row>
      <xdr:rowOff>0</xdr:rowOff>
    </xdr:from>
    <xdr:to>
      <xdr:col>10</xdr:col>
      <xdr:colOff>0</xdr:colOff>
      <xdr:row>9</xdr:row>
      <xdr:rowOff>0</xdr:rowOff>
    </xdr:to>
    <xdr:sp macro="[0]!切換自動篩選" textlink="">
      <xdr:nvSpPr>
        <xdr:cNvPr id="3" name="矩形 2">
          <a:extLst>
            <a:ext uri="{FF2B5EF4-FFF2-40B4-BE49-F238E27FC236}">
              <a16:creationId xmlns:a16="http://schemas.microsoft.com/office/drawing/2014/main" id="{00000000-0008-0000-0800-000003000000}"/>
            </a:ext>
          </a:extLst>
        </xdr:cNvPr>
        <xdr:cNvSpPr/>
      </xdr:nvSpPr>
      <xdr:spPr>
        <a:xfrm>
          <a:off x="4705350" y="2235200"/>
          <a:ext cx="660400" cy="342900"/>
        </a:xfrm>
        <a:prstGeom prst="rect">
          <a:avLst/>
        </a:prstGeom>
        <a:ln/>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zh-TW" altLang="en-US" sz="1600">
              <a:latin typeface="微軟正黑體" pitchFamily="34" charset="-120"/>
              <a:ea typeface="微軟正黑體" pitchFamily="34" charset="-120"/>
            </a:rPr>
            <a:t>篩選</a:t>
          </a:r>
        </a:p>
      </xdr:txBody>
    </xdr:sp>
    <xdr:clientData/>
  </xdr:twoCellAnchor>
  <xdr:twoCellAnchor>
    <xdr:from>
      <xdr:col>7</xdr:col>
      <xdr:colOff>0</xdr:colOff>
      <xdr:row>8</xdr:row>
      <xdr:rowOff>0</xdr:rowOff>
    </xdr:from>
    <xdr:to>
      <xdr:col>9</xdr:col>
      <xdr:colOff>0</xdr:colOff>
      <xdr:row>9</xdr:row>
      <xdr:rowOff>6350</xdr:rowOff>
    </xdr:to>
    <xdr:sp macro="[0]!薪資明細_月_另存" textlink="">
      <xdr:nvSpPr>
        <xdr:cNvPr id="4" name="矩形 3">
          <a:extLst>
            <a:ext uri="{FF2B5EF4-FFF2-40B4-BE49-F238E27FC236}">
              <a16:creationId xmlns:a16="http://schemas.microsoft.com/office/drawing/2014/main" id="{00000000-0008-0000-0800-000004000000}"/>
            </a:ext>
          </a:extLst>
        </xdr:cNvPr>
        <xdr:cNvSpPr/>
      </xdr:nvSpPr>
      <xdr:spPr>
        <a:xfrm>
          <a:off x="3670300" y="2235200"/>
          <a:ext cx="1035050" cy="349250"/>
        </a:xfrm>
        <a:prstGeom prst="rect">
          <a:avLst/>
        </a:prstGeom>
        <a:ln/>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zh-TW" altLang="en-US" sz="1600">
              <a:latin typeface="微軟正黑體" pitchFamily="34" charset="-120"/>
              <a:ea typeface="微軟正黑體" pitchFamily="34" charset="-120"/>
            </a:rPr>
            <a:t>報表備份</a:t>
          </a:r>
        </a:p>
      </xdr:txBody>
    </xdr:sp>
    <xdr:clientData/>
  </xdr:twoCellAnchor>
  <xdr:twoCellAnchor>
    <xdr:from>
      <xdr:col>10</xdr:col>
      <xdr:colOff>6350</xdr:colOff>
      <xdr:row>8</xdr:row>
      <xdr:rowOff>0</xdr:rowOff>
    </xdr:from>
    <xdr:to>
      <xdr:col>11</xdr:col>
      <xdr:colOff>0</xdr:colOff>
      <xdr:row>9</xdr:row>
      <xdr:rowOff>0</xdr:rowOff>
    </xdr:to>
    <xdr:sp macro="[0]!清除" textlink="">
      <xdr:nvSpPr>
        <xdr:cNvPr id="6" name="矩形 5">
          <a:extLst>
            <a:ext uri="{FF2B5EF4-FFF2-40B4-BE49-F238E27FC236}">
              <a16:creationId xmlns:a16="http://schemas.microsoft.com/office/drawing/2014/main" id="{00000000-0008-0000-0800-000006000000}"/>
            </a:ext>
          </a:extLst>
        </xdr:cNvPr>
        <xdr:cNvSpPr/>
      </xdr:nvSpPr>
      <xdr:spPr>
        <a:xfrm>
          <a:off x="5372100" y="2235200"/>
          <a:ext cx="673100" cy="3429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rtlCol="0" anchor="ctr"/>
        <a:lstStyle/>
        <a:p>
          <a:pPr algn="ctr"/>
          <a:r>
            <a:rPr lang="zh-TW" altLang="en-US" sz="1600">
              <a:latin typeface="微軟正黑體" pitchFamily="34" charset="-120"/>
              <a:ea typeface="微軟正黑體" pitchFamily="34" charset="-120"/>
            </a:rPr>
            <a:t>清除</a:t>
          </a:r>
        </a:p>
      </xdr:txBody>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isin.com.tw/" TargetMode="External"/></Relationships>
</file>

<file path=xl/worksheets/_rels/sheet10.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hyperlink" Target="https://www.gisin.com.tw/"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2"/>
  <dimension ref="B1:X10"/>
  <sheetViews>
    <sheetView showGridLines="0" showRowColHeaders="0" zoomScale="75" zoomScaleNormal="75" workbookViewId="0">
      <selection activeCell="N13" sqref="N13"/>
    </sheetView>
  </sheetViews>
  <sheetFormatPr defaultRowHeight="32.15" customHeight="1" x14ac:dyDescent="0.4"/>
  <cols>
    <col min="13" max="13" width="2.90625" customWidth="1"/>
  </cols>
  <sheetData>
    <row r="1" spans="2:24" s="68" customFormat="1" ht="32.15" customHeight="1" x14ac:dyDescent="0.4">
      <c r="B1" s="67" t="s">
        <v>119</v>
      </c>
      <c r="C1" s="371" t="s">
        <v>120</v>
      </c>
      <c r="D1" s="371"/>
      <c r="E1" s="371"/>
      <c r="F1" s="371"/>
      <c r="G1" s="371"/>
      <c r="H1" s="371"/>
      <c r="I1" s="371"/>
      <c r="J1" s="371"/>
      <c r="K1" s="371"/>
      <c r="L1" s="371"/>
    </row>
    <row r="5" spans="2:24" ht="32.15" customHeight="1" x14ac:dyDescent="0.4">
      <c r="N5" s="372" t="s">
        <v>245</v>
      </c>
      <c r="O5" s="373"/>
      <c r="P5" s="373"/>
      <c r="Q5" s="373"/>
      <c r="R5" s="373"/>
      <c r="S5" s="373"/>
    </row>
    <row r="6" spans="2:24" ht="32.15" customHeight="1" x14ac:dyDescent="0.4">
      <c r="T6" s="285" t="s">
        <v>246</v>
      </c>
      <c r="U6" s="285"/>
      <c r="V6" s="285"/>
      <c r="W6" s="285"/>
      <c r="X6" s="285"/>
    </row>
    <row r="7" spans="2:24" ht="32.15" customHeight="1" x14ac:dyDescent="0.4">
      <c r="T7" s="285" t="s">
        <v>247</v>
      </c>
      <c r="U7" s="285"/>
      <c r="V7" s="285"/>
      <c r="W7" s="285"/>
      <c r="X7" s="285"/>
    </row>
    <row r="8" spans="2:24" ht="32.15" customHeight="1" x14ac:dyDescent="0.4">
      <c r="T8" s="285" t="s">
        <v>248</v>
      </c>
      <c r="U8" s="285"/>
      <c r="V8" s="285"/>
      <c r="W8" s="285"/>
      <c r="X8" s="285"/>
    </row>
    <row r="9" spans="2:24" ht="32.15" customHeight="1" x14ac:dyDescent="0.4">
      <c r="T9" s="285" t="s">
        <v>249</v>
      </c>
      <c r="U9" s="285"/>
      <c r="V9" s="285"/>
      <c r="W9" s="285"/>
      <c r="X9" s="285"/>
    </row>
    <row r="10" spans="2:24" ht="32.15" customHeight="1" x14ac:dyDescent="0.4">
      <c r="N10" s="374" t="s">
        <v>250</v>
      </c>
      <c r="O10" s="374"/>
      <c r="P10" s="374"/>
      <c r="Q10" s="374"/>
      <c r="R10" s="374"/>
      <c r="S10" s="374"/>
    </row>
  </sheetData>
  <sheetProtection algorithmName="SHA-512" hashValue="i/Es/7Mojzgeyp3cf+1lJ8rYEaMbQGfbtlwKXr7/5M/Hr9QLLf5VrfjJzPkvUu0o0p2sk0yJ+YQKF1/KsDRDOQ==" saltValue="kUWClxciAhJoIYuDpSeLIw==" spinCount="100000" sheet="1" objects="1" scenarios="1" formatCells="0" formatColumns="0" formatRows="0" autoFilter="0"/>
  <mergeCells count="3">
    <mergeCell ref="C1:L1"/>
    <mergeCell ref="N5:S5"/>
    <mergeCell ref="N10:S10"/>
  </mergeCells>
  <phoneticPr fontId="1" type="noConversion"/>
  <hyperlinks>
    <hyperlink ref="C1" r:id="rId1" xr:uid="{00000000-0004-0000-0000-000000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dimension ref="C3:AC32"/>
  <sheetViews>
    <sheetView showGridLines="0" showZeros="0" topLeftCell="B43" workbookViewId="0">
      <selection activeCell="C3" sqref="C3:AC32"/>
    </sheetView>
  </sheetViews>
  <sheetFormatPr defaultRowHeight="17" x14ac:dyDescent="0.4"/>
  <cols>
    <col min="3" max="3" width="12.90625" customWidth="1"/>
    <col min="4" max="4" width="8.90625" customWidth="1"/>
    <col min="5" max="5" width="6.08984375" customWidth="1"/>
    <col min="6" max="6" width="8.6328125" customWidth="1"/>
    <col min="7" max="7" width="9.453125" customWidth="1"/>
    <col min="8" max="8" width="16.90625" customWidth="1"/>
    <col min="9" max="9" width="9.6328125" customWidth="1"/>
    <col min="10" max="10" width="14.08984375" customWidth="1"/>
    <col min="11" max="11" width="12.453125" customWidth="1"/>
    <col min="12" max="13" width="10.36328125" customWidth="1"/>
    <col min="14" max="15" width="8.6328125" customWidth="1"/>
    <col min="16" max="24" width="10.08984375" customWidth="1"/>
    <col min="25" max="25" width="9.90625" customWidth="1"/>
    <col min="26" max="26" width="11.90625" customWidth="1"/>
    <col min="27" max="27" width="11.6328125" customWidth="1"/>
    <col min="28" max="28" width="13.1796875" customWidth="1"/>
    <col min="29" max="29" width="11.08984375" customWidth="1"/>
  </cols>
  <sheetData>
    <row r="3" spans="3:29" ht="23" x14ac:dyDescent="0.4">
      <c r="C3" s="698" t="s">
        <v>120</v>
      </c>
      <c r="D3" s="699"/>
      <c r="E3" s="699"/>
      <c r="F3" s="699"/>
      <c r="G3" s="700"/>
      <c r="H3" s="337" t="s">
        <v>66</v>
      </c>
      <c r="I3" s="258" t="s">
        <v>5</v>
      </c>
      <c r="J3" s="259" t="s">
        <v>2</v>
      </c>
      <c r="K3" s="260" t="s">
        <v>3</v>
      </c>
      <c r="L3" s="692" t="s">
        <v>135</v>
      </c>
      <c r="M3" s="693"/>
      <c r="N3" s="688" t="s">
        <v>104</v>
      </c>
      <c r="O3" s="689"/>
      <c r="P3" s="55"/>
      <c r="Q3" s="1"/>
      <c r="R3" s="1"/>
      <c r="S3" s="1"/>
      <c r="T3" s="1"/>
      <c r="U3" s="1"/>
      <c r="V3" s="1"/>
      <c r="W3" s="1"/>
      <c r="X3" s="704" t="s">
        <v>138</v>
      </c>
      <c r="Y3" s="703" t="s">
        <v>140</v>
      </c>
      <c r="Z3" s="703"/>
      <c r="AA3" s="703"/>
      <c r="AB3" s="703"/>
      <c r="AC3" s="703"/>
    </row>
    <row r="4" spans="3:29" ht="17.5" thickBot="1" x14ac:dyDescent="0.45">
      <c r="C4" s="338"/>
      <c r="D4" s="338"/>
      <c r="E4" s="338"/>
      <c r="F4" s="338"/>
      <c r="G4" s="338"/>
      <c r="H4" s="336"/>
      <c r="I4" s="248">
        <v>109</v>
      </c>
      <c r="J4" s="261">
        <v>12</v>
      </c>
      <c r="K4" s="262">
        <v>31</v>
      </c>
      <c r="L4" s="701" t="s">
        <v>82</v>
      </c>
      <c r="M4" s="702"/>
      <c r="N4" s="690" t="s">
        <v>139</v>
      </c>
      <c r="O4" s="691" t="s">
        <v>134</v>
      </c>
      <c r="P4" s="707" t="s">
        <v>1150</v>
      </c>
      <c r="Q4" s="708"/>
      <c r="R4" s="708"/>
      <c r="S4" s="709"/>
      <c r="T4" s="706" t="s">
        <v>81</v>
      </c>
      <c r="U4" s="701"/>
      <c r="V4" s="701"/>
      <c r="W4" s="702"/>
      <c r="X4" s="705"/>
      <c r="Y4" s="703"/>
      <c r="Z4" s="703"/>
      <c r="AA4" s="703"/>
      <c r="AB4" s="703"/>
      <c r="AC4" s="703"/>
    </row>
    <row r="5" spans="3:29" ht="47" thickTop="1" x14ac:dyDescent="0.4">
      <c r="C5" s="96" t="s">
        <v>73</v>
      </c>
      <c r="D5" s="96" t="s">
        <v>74</v>
      </c>
      <c r="E5" s="97" t="s">
        <v>78</v>
      </c>
      <c r="F5" s="96" t="s">
        <v>80</v>
      </c>
      <c r="G5" s="96" t="s">
        <v>75</v>
      </c>
      <c r="H5" s="96" t="s">
        <v>76</v>
      </c>
      <c r="I5" s="246" t="s">
        <v>4</v>
      </c>
      <c r="J5" s="246" t="s">
        <v>92</v>
      </c>
      <c r="K5" s="247" t="s">
        <v>97</v>
      </c>
      <c r="L5" s="244" t="s">
        <v>136</v>
      </c>
      <c r="M5" s="15" t="s">
        <v>1</v>
      </c>
      <c r="N5" s="690"/>
      <c r="O5" s="691"/>
      <c r="P5" s="250" t="s">
        <v>142</v>
      </c>
      <c r="Q5" s="250" t="s">
        <v>143</v>
      </c>
      <c r="R5" s="250" t="s">
        <v>144</v>
      </c>
      <c r="S5" s="251" t="s">
        <v>1152</v>
      </c>
      <c r="T5" s="252" t="s">
        <v>142</v>
      </c>
      <c r="U5" s="252" t="s">
        <v>143</v>
      </c>
      <c r="V5" s="252" t="s">
        <v>144</v>
      </c>
      <c r="W5" s="252" t="s">
        <v>1152</v>
      </c>
      <c r="X5" s="253" t="s">
        <v>148</v>
      </c>
      <c r="Y5" s="254" t="s">
        <v>1214</v>
      </c>
      <c r="Z5" s="342" t="s">
        <v>1215</v>
      </c>
      <c r="AA5" s="369" t="s">
        <v>1216</v>
      </c>
      <c r="AB5" s="369" t="s">
        <v>1217</v>
      </c>
      <c r="AC5" s="342" t="s">
        <v>1218</v>
      </c>
    </row>
    <row r="6" spans="3:29" x14ac:dyDescent="0.4">
      <c r="C6" s="30" t="s">
        <v>1158</v>
      </c>
      <c r="D6" s="30" t="s">
        <v>1159</v>
      </c>
      <c r="E6" s="30"/>
      <c r="F6" s="30" t="s">
        <v>1160</v>
      </c>
      <c r="G6" s="30" t="s">
        <v>1161</v>
      </c>
      <c r="H6" s="335"/>
      <c r="I6" s="31"/>
      <c r="J6" s="33">
        <v>33432</v>
      </c>
      <c r="K6" s="227">
        <v>33432</v>
      </c>
      <c r="L6" s="29">
        <v>29</v>
      </c>
      <c r="M6" s="24">
        <v>30</v>
      </c>
      <c r="N6" s="245">
        <v>0.467741935483871</v>
      </c>
      <c r="O6" s="245">
        <v>0.532258064516129</v>
      </c>
      <c r="P6" s="228">
        <v>0</v>
      </c>
      <c r="Q6" s="228">
        <v>16</v>
      </c>
      <c r="R6" s="228">
        <v>14</v>
      </c>
      <c r="S6" s="228">
        <v>30</v>
      </c>
      <c r="T6" s="229">
        <v>0</v>
      </c>
      <c r="U6" s="229">
        <v>15.97</v>
      </c>
      <c r="V6" s="230">
        <v>14.03</v>
      </c>
      <c r="W6" s="230">
        <v>30</v>
      </c>
      <c r="X6" s="249"/>
      <c r="Y6" s="256">
        <v>0</v>
      </c>
      <c r="Z6" s="257">
        <v>0</v>
      </c>
      <c r="AA6" s="257">
        <v>0</v>
      </c>
      <c r="AB6" s="340">
        <v>0</v>
      </c>
      <c r="AC6" s="340">
        <v>0</v>
      </c>
    </row>
    <row r="7" spans="3:29" x14ac:dyDescent="0.4">
      <c r="C7" s="18" t="s">
        <v>1162</v>
      </c>
      <c r="D7" s="18" t="s">
        <v>1163</v>
      </c>
      <c r="E7" s="18"/>
      <c r="F7" s="18" t="s">
        <v>1160</v>
      </c>
      <c r="G7" s="18" t="s">
        <v>1161</v>
      </c>
      <c r="H7" s="20"/>
      <c r="I7" s="19"/>
      <c r="J7" s="33">
        <v>38237</v>
      </c>
      <c r="K7" s="231">
        <v>38237</v>
      </c>
      <c r="L7" s="20">
        <v>16</v>
      </c>
      <c r="M7" s="20">
        <v>22</v>
      </c>
      <c r="N7" s="232">
        <v>0.31666666666666676</v>
      </c>
      <c r="O7" s="232">
        <v>0.68333333333333324</v>
      </c>
      <c r="P7" s="233">
        <v>0</v>
      </c>
      <c r="Q7" s="233">
        <v>14</v>
      </c>
      <c r="R7" s="233">
        <v>7</v>
      </c>
      <c r="S7" s="233">
        <v>21</v>
      </c>
      <c r="T7" s="234">
        <v>0</v>
      </c>
      <c r="U7" s="234">
        <v>14.35</v>
      </c>
      <c r="V7" s="235">
        <v>6.9700000000000006</v>
      </c>
      <c r="W7" s="235">
        <v>21.32</v>
      </c>
      <c r="X7" s="233"/>
      <c r="Y7" s="236">
        <v>0</v>
      </c>
      <c r="Z7" s="221">
        <v>0</v>
      </c>
      <c r="AA7" s="221">
        <v>0</v>
      </c>
      <c r="AB7" s="233">
        <v>0</v>
      </c>
      <c r="AC7" s="346">
        <v>0</v>
      </c>
    </row>
    <row r="8" spans="3:29" x14ac:dyDescent="0.4">
      <c r="C8" s="30" t="s">
        <v>1164</v>
      </c>
      <c r="D8" s="30" t="s">
        <v>1165</v>
      </c>
      <c r="E8" s="30"/>
      <c r="F8" s="30" t="s">
        <v>1160</v>
      </c>
      <c r="G8" s="30" t="s">
        <v>1161</v>
      </c>
      <c r="H8" s="335"/>
      <c r="I8" s="31"/>
      <c r="J8" s="33">
        <v>39310</v>
      </c>
      <c r="K8" s="227">
        <v>39310</v>
      </c>
      <c r="L8" s="29">
        <v>13</v>
      </c>
      <c r="M8" s="24">
        <v>19</v>
      </c>
      <c r="N8" s="245">
        <v>0.37634408602150538</v>
      </c>
      <c r="O8" s="245">
        <v>0.62365591397849462</v>
      </c>
      <c r="P8" s="228">
        <v>0</v>
      </c>
      <c r="Q8" s="228">
        <v>11</v>
      </c>
      <c r="R8" s="228">
        <v>7</v>
      </c>
      <c r="S8" s="228">
        <v>18</v>
      </c>
      <c r="T8" s="229">
        <v>0</v>
      </c>
      <c r="U8" s="229">
        <v>11.23</v>
      </c>
      <c r="V8" s="230">
        <v>7.15</v>
      </c>
      <c r="W8" s="230">
        <v>18.380000000000003</v>
      </c>
      <c r="X8" s="249"/>
      <c r="Y8" s="256">
        <v>0</v>
      </c>
      <c r="Z8" s="257">
        <v>0</v>
      </c>
      <c r="AA8" s="257">
        <v>0</v>
      </c>
      <c r="AB8" s="340">
        <v>0</v>
      </c>
      <c r="AC8" s="340">
        <v>0</v>
      </c>
    </row>
    <row r="9" spans="3:29" x14ac:dyDescent="0.4">
      <c r="C9" s="18" t="s">
        <v>1166</v>
      </c>
      <c r="D9" s="18" t="s">
        <v>1167</v>
      </c>
      <c r="E9" s="18"/>
      <c r="F9" s="18" t="s">
        <v>1160</v>
      </c>
      <c r="G9" s="18" t="s">
        <v>1161</v>
      </c>
      <c r="H9" s="20"/>
      <c r="I9" s="19"/>
      <c r="J9" s="33">
        <v>41456</v>
      </c>
      <c r="K9" s="231">
        <v>41456</v>
      </c>
      <c r="L9" s="20">
        <v>7</v>
      </c>
      <c r="M9" s="20">
        <v>15</v>
      </c>
      <c r="N9" s="232">
        <v>0.5</v>
      </c>
      <c r="O9" s="232">
        <v>0.5</v>
      </c>
      <c r="P9" s="233">
        <v>0</v>
      </c>
      <c r="Q9" s="233">
        <v>7</v>
      </c>
      <c r="R9" s="233">
        <v>8</v>
      </c>
      <c r="S9" s="233">
        <v>15</v>
      </c>
      <c r="T9" s="234">
        <v>0</v>
      </c>
      <c r="U9" s="234">
        <v>7.5</v>
      </c>
      <c r="V9" s="235">
        <v>7.5</v>
      </c>
      <c r="W9" s="235">
        <v>15</v>
      </c>
      <c r="X9" s="233"/>
      <c r="Y9" s="236">
        <v>0</v>
      </c>
      <c r="Z9" s="221">
        <v>0</v>
      </c>
      <c r="AA9" s="221">
        <v>0</v>
      </c>
      <c r="AB9" s="233">
        <v>0</v>
      </c>
      <c r="AC9" s="346">
        <v>0</v>
      </c>
    </row>
    <row r="10" spans="3:29" x14ac:dyDescent="0.4">
      <c r="C10" s="30" t="s">
        <v>1168</v>
      </c>
      <c r="D10" s="30" t="s">
        <v>1169</v>
      </c>
      <c r="E10" s="30"/>
      <c r="F10" s="30" t="s">
        <v>1160</v>
      </c>
      <c r="G10" s="30" t="s">
        <v>1161</v>
      </c>
      <c r="H10" s="335"/>
      <c r="I10" s="31"/>
      <c r="J10" s="33">
        <v>43206</v>
      </c>
      <c r="K10" s="227">
        <v>43206</v>
      </c>
      <c r="L10" s="29">
        <v>2</v>
      </c>
      <c r="M10" s="24">
        <v>10</v>
      </c>
      <c r="N10" s="245">
        <v>0.70833333333333326</v>
      </c>
      <c r="O10" s="245">
        <v>0.29166666666666674</v>
      </c>
      <c r="P10" s="228">
        <v>0</v>
      </c>
      <c r="Q10" s="228">
        <v>2</v>
      </c>
      <c r="R10" s="228">
        <v>7</v>
      </c>
      <c r="S10" s="228">
        <v>9</v>
      </c>
      <c r="T10" s="229">
        <v>0</v>
      </c>
      <c r="U10" s="229">
        <v>2.04</v>
      </c>
      <c r="V10" s="230">
        <v>7.08</v>
      </c>
      <c r="W10" s="230">
        <v>9.120000000000001</v>
      </c>
      <c r="X10" s="249"/>
      <c r="Y10" s="256">
        <v>0</v>
      </c>
      <c r="Z10" s="257">
        <v>0</v>
      </c>
      <c r="AA10" s="257">
        <v>0</v>
      </c>
      <c r="AB10" s="340">
        <v>0</v>
      </c>
      <c r="AC10" s="340">
        <v>0</v>
      </c>
    </row>
    <row r="11" spans="3:29" x14ac:dyDescent="0.4">
      <c r="C11" s="18" t="s">
        <v>1170</v>
      </c>
      <c r="D11" s="18" t="s">
        <v>1171</v>
      </c>
      <c r="E11" s="18"/>
      <c r="F11" s="18" t="s">
        <v>1160</v>
      </c>
      <c r="G11" s="18" t="s">
        <v>1161</v>
      </c>
      <c r="H11" s="20"/>
      <c r="I11" s="19"/>
      <c r="J11" s="33">
        <v>42198</v>
      </c>
      <c r="K11" s="231">
        <v>42198</v>
      </c>
      <c r="L11" s="20">
        <v>5</v>
      </c>
      <c r="M11" s="20">
        <v>15</v>
      </c>
      <c r="N11" s="232">
        <v>0.467741935483871</v>
      </c>
      <c r="O11" s="232">
        <v>0.532258064516129</v>
      </c>
      <c r="P11" s="233">
        <v>0</v>
      </c>
      <c r="Q11" s="233">
        <v>7</v>
      </c>
      <c r="R11" s="233">
        <v>7</v>
      </c>
      <c r="S11" s="233">
        <v>14</v>
      </c>
      <c r="T11" s="234">
        <v>0</v>
      </c>
      <c r="U11" s="234">
        <v>7.45</v>
      </c>
      <c r="V11" s="235">
        <v>7.02</v>
      </c>
      <c r="W11" s="235">
        <v>14.469999999999999</v>
      </c>
      <c r="X11" s="233"/>
      <c r="Y11" s="236">
        <v>0</v>
      </c>
      <c r="Z11" s="221">
        <v>0</v>
      </c>
      <c r="AA11" s="221">
        <v>0</v>
      </c>
      <c r="AB11" s="233">
        <v>0</v>
      </c>
      <c r="AC11" s="346">
        <v>0</v>
      </c>
    </row>
    <row r="12" spans="3:29" x14ac:dyDescent="0.4">
      <c r="C12" s="30" t="s">
        <v>1172</v>
      </c>
      <c r="D12" s="30" t="s">
        <v>1173</v>
      </c>
      <c r="E12" s="30"/>
      <c r="F12" s="30" t="s">
        <v>1160</v>
      </c>
      <c r="G12" s="30" t="s">
        <v>1174</v>
      </c>
      <c r="H12" s="335"/>
      <c r="I12" s="31"/>
      <c r="J12" s="33">
        <v>37135</v>
      </c>
      <c r="K12" s="227">
        <v>37135</v>
      </c>
      <c r="L12" s="29">
        <v>19</v>
      </c>
      <c r="M12" s="24">
        <v>25</v>
      </c>
      <c r="N12" s="245">
        <v>0.33333333333333337</v>
      </c>
      <c r="O12" s="245">
        <v>0.66666666666666663</v>
      </c>
      <c r="P12" s="228">
        <v>0</v>
      </c>
      <c r="Q12" s="228">
        <v>16</v>
      </c>
      <c r="R12" s="228">
        <v>8</v>
      </c>
      <c r="S12" s="228">
        <v>24</v>
      </c>
      <c r="T12" s="229">
        <v>0</v>
      </c>
      <c r="U12" s="229">
        <v>16</v>
      </c>
      <c r="V12" s="230">
        <v>8.3299999999999983</v>
      </c>
      <c r="W12" s="230">
        <v>24.33</v>
      </c>
      <c r="X12" s="249"/>
      <c r="Y12" s="256">
        <v>0</v>
      </c>
      <c r="Z12" s="257">
        <v>0</v>
      </c>
      <c r="AA12" s="257">
        <v>0</v>
      </c>
      <c r="AB12" s="340">
        <v>0</v>
      </c>
      <c r="AC12" s="340">
        <v>0</v>
      </c>
    </row>
    <row r="13" spans="3:29" x14ac:dyDescent="0.4">
      <c r="C13" s="18" t="s">
        <v>1175</v>
      </c>
      <c r="D13" s="18" t="s">
        <v>1176</v>
      </c>
      <c r="E13" s="18"/>
      <c r="F13" s="18" t="s">
        <v>1160</v>
      </c>
      <c r="G13" s="18" t="s">
        <v>1174</v>
      </c>
      <c r="H13" s="20"/>
      <c r="I13" s="19"/>
      <c r="J13" s="33">
        <v>37135</v>
      </c>
      <c r="K13" s="231">
        <v>37135</v>
      </c>
      <c r="L13" s="20">
        <v>19</v>
      </c>
      <c r="M13" s="20">
        <v>25</v>
      </c>
      <c r="N13" s="232">
        <v>0.33333333333333337</v>
      </c>
      <c r="O13" s="232">
        <v>0.66666666666666663</v>
      </c>
      <c r="P13" s="233">
        <v>0</v>
      </c>
      <c r="Q13" s="233">
        <v>16</v>
      </c>
      <c r="R13" s="233">
        <v>8</v>
      </c>
      <c r="S13" s="233">
        <v>24</v>
      </c>
      <c r="T13" s="234">
        <v>0</v>
      </c>
      <c r="U13" s="234">
        <v>16</v>
      </c>
      <c r="V13" s="235">
        <v>8.3299999999999983</v>
      </c>
      <c r="W13" s="235">
        <v>24.33</v>
      </c>
      <c r="X13" s="233"/>
      <c r="Y13" s="236">
        <v>0</v>
      </c>
      <c r="Z13" s="221">
        <v>0</v>
      </c>
      <c r="AA13" s="221">
        <v>0</v>
      </c>
      <c r="AB13" s="233">
        <v>0</v>
      </c>
      <c r="AC13" s="346">
        <v>0</v>
      </c>
    </row>
    <row r="14" spans="3:29" x14ac:dyDescent="0.4">
      <c r="C14" s="30" t="s">
        <v>1177</v>
      </c>
      <c r="D14" s="30" t="s">
        <v>1178</v>
      </c>
      <c r="E14" s="30"/>
      <c r="F14" s="30" t="s">
        <v>1160</v>
      </c>
      <c r="G14" s="30" t="s">
        <v>1174</v>
      </c>
      <c r="H14" s="335"/>
      <c r="I14" s="31"/>
      <c r="J14" s="33">
        <v>42310</v>
      </c>
      <c r="K14" s="227">
        <v>42310</v>
      </c>
      <c r="L14" s="29">
        <v>5</v>
      </c>
      <c r="M14" s="24">
        <v>15</v>
      </c>
      <c r="N14" s="245">
        <v>0.16388888888888886</v>
      </c>
      <c r="O14" s="245">
        <v>0.83611111111111114</v>
      </c>
      <c r="P14" s="228">
        <v>0</v>
      </c>
      <c r="Q14" s="228">
        <v>12</v>
      </c>
      <c r="R14" s="228">
        <v>2</v>
      </c>
      <c r="S14" s="228">
        <v>14</v>
      </c>
      <c r="T14" s="229">
        <v>0</v>
      </c>
      <c r="U14" s="229">
        <v>11.71</v>
      </c>
      <c r="V14" s="230">
        <v>2.4600000000000009</v>
      </c>
      <c r="W14" s="230">
        <v>14.170000000000002</v>
      </c>
      <c r="X14" s="249"/>
      <c r="Y14" s="256">
        <v>0</v>
      </c>
      <c r="Z14" s="257">
        <v>0</v>
      </c>
      <c r="AA14" s="257">
        <v>0</v>
      </c>
      <c r="AB14" s="340">
        <v>0</v>
      </c>
      <c r="AC14" s="340">
        <v>0</v>
      </c>
    </row>
    <row r="15" spans="3:29" x14ac:dyDescent="0.4">
      <c r="C15" s="18" t="s">
        <v>1179</v>
      </c>
      <c r="D15" s="18" t="s">
        <v>1180</v>
      </c>
      <c r="E15" s="18"/>
      <c r="F15" s="18" t="s">
        <v>1160</v>
      </c>
      <c r="G15" s="18" t="s">
        <v>1174</v>
      </c>
      <c r="H15" s="20"/>
      <c r="I15" s="19"/>
      <c r="J15" s="33">
        <v>42597</v>
      </c>
      <c r="K15" s="231">
        <v>42597</v>
      </c>
      <c r="L15" s="20">
        <v>4</v>
      </c>
      <c r="M15" s="20">
        <v>14</v>
      </c>
      <c r="N15" s="232">
        <v>0.37903225806451613</v>
      </c>
      <c r="O15" s="232">
        <v>0.62096774193548387</v>
      </c>
      <c r="P15" s="233">
        <v>0</v>
      </c>
      <c r="Q15" s="233">
        <v>9</v>
      </c>
      <c r="R15" s="233">
        <v>5</v>
      </c>
      <c r="S15" s="233">
        <v>14</v>
      </c>
      <c r="T15" s="234">
        <v>0</v>
      </c>
      <c r="U15" s="234">
        <v>8.69</v>
      </c>
      <c r="V15" s="235">
        <v>5.3100000000000005</v>
      </c>
      <c r="W15" s="235">
        <v>14</v>
      </c>
      <c r="X15" s="233"/>
      <c r="Y15" s="236">
        <v>0</v>
      </c>
      <c r="Z15" s="221">
        <v>0</v>
      </c>
      <c r="AA15" s="221">
        <v>0</v>
      </c>
      <c r="AB15" s="233">
        <v>0</v>
      </c>
      <c r="AC15" s="346">
        <v>0</v>
      </c>
    </row>
    <row r="16" spans="3:29" x14ac:dyDescent="0.4">
      <c r="C16" s="30" t="s">
        <v>1181</v>
      </c>
      <c r="D16" s="30" t="s">
        <v>1182</v>
      </c>
      <c r="E16" s="30"/>
      <c r="F16" s="30" t="s">
        <v>1160</v>
      </c>
      <c r="G16" s="30" t="s">
        <v>1174</v>
      </c>
      <c r="H16" s="335"/>
      <c r="I16" s="31"/>
      <c r="J16" s="33">
        <v>43073</v>
      </c>
      <c r="K16" s="227">
        <v>43073</v>
      </c>
      <c r="L16" s="29">
        <v>3</v>
      </c>
      <c r="M16" s="24">
        <v>14</v>
      </c>
      <c r="N16" s="245">
        <v>7.5268817204301008E-2</v>
      </c>
      <c r="O16" s="245">
        <v>0.92473118279569899</v>
      </c>
      <c r="P16" s="228">
        <v>0</v>
      </c>
      <c r="Q16" s="228">
        <v>9</v>
      </c>
      <c r="R16" s="228">
        <v>1</v>
      </c>
      <c r="S16" s="228">
        <v>10</v>
      </c>
      <c r="T16" s="229">
        <v>0</v>
      </c>
      <c r="U16" s="229">
        <v>9.25</v>
      </c>
      <c r="V16" s="230">
        <v>1.0500000000000007</v>
      </c>
      <c r="W16" s="230">
        <v>10.3</v>
      </c>
      <c r="X16" s="249"/>
      <c r="Y16" s="256">
        <v>0</v>
      </c>
      <c r="Z16" s="257">
        <v>0</v>
      </c>
      <c r="AA16" s="257">
        <v>0</v>
      </c>
      <c r="AB16" s="340">
        <v>0</v>
      </c>
      <c r="AC16" s="340">
        <v>0</v>
      </c>
    </row>
    <row r="17" spans="3:29" x14ac:dyDescent="0.4">
      <c r="C17" s="18" t="s">
        <v>1183</v>
      </c>
      <c r="D17" s="18" t="s">
        <v>1184</v>
      </c>
      <c r="E17" s="18"/>
      <c r="F17" s="18" t="s">
        <v>1160</v>
      </c>
      <c r="G17" s="18" t="s">
        <v>1174</v>
      </c>
      <c r="H17" s="20"/>
      <c r="I17" s="19"/>
      <c r="J17" s="33">
        <v>38888</v>
      </c>
      <c r="K17" s="231">
        <v>38888</v>
      </c>
      <c r="L17" s="20">
        <v>14</v>
      </c>
      <c r="M17" s="20">
        <v>20</v>
      </c>
      <c r="N17" s="232">
        <v>0.53055555555555567</v>
      </c>
      <c r="O17" s="232">
        <v>0.46944444444444433</v>
      </c>
      <c r="P17" s="233">
        <v>0</v>
      </c>
      <c r="Q17" s="233">
        <v>9</v>
      </c>
      <c r="R17" s="233">
        <v>11</v>
      </c>
      <c r="S17" s="233">
        <v>20</v>
      </c>
      <c r="T17" s="234">
        <v>0</v>
      </c>
      <c r="U17" s="234">
        <v>8.92</v>
      </c>
      <c r="V17" s="235">
        <v>10.61</v>
      </c>
      <c r="W17" s="235">
        <v>19.53</v>
      </c>
      <c r="X17" s="233"/>
      <c r="Y17" s="236">
        <v>0</v>
      </c>
      <c r="Z17" s="221">
        <v>0</v>
      </c>
      <c r="AA17" s="221">
        <v>0</v>
      </c>
      <c r="AB17" s="233">
        <v>0</v>
      </c>
      <c r="AC17" s="346">
        <v>0</v>
      </c>
    </row>
    <row r="18" spans="3:29" x14ac:dyDescent="0.4">
      <c r="C18" s="30" t="s">
        <v>1185</v>
      </c>
      <c r="D18" s="30" t="s">
        <v>1186</v>
      </c>
      <c r="E18" s="30"/>
      <c r="F18" s="30" t="s">
        <v>1160</v>
      </c>
      <c r="G18" s="30" t="s">
        <v>1187</v>
      </c>
      <c r="H18" s="335"/>
      <c r="I18" s="31"/>
      <c r="J18" s="33">
        <v>40115</v>
      </c>
      <c r="K18" s="227">
        <v>40115</v>
      </c>
      <c r="L18" s="29">
        <v>11</v>
      </c>
      <c r="M18" s="24">
        <v>17</v>
      </c>
      <c r="N18" s="245">
        <v>0.17473118279569899</v>
      </c>
      <c r="O18" s="245">
        <v>0.82526881720430101</v>
      </c>
      <c r="P18" s="228">
        <v>0</v>
      </c>
      <c r="Q18" s="228">
        <v>13</v>
      </c>
      <c r="R18" s="228">
        <v>3</v>
      </c>
      <c r="S18" s="228">
        <v>16</v>
      </c>
      <c r="T18" s="229">
        <v>0</v>
      </c>
      <c r="U18" s="229">
        <v>13.2</v>
      </c>
      <c r="V18" s="230">
        <v>2.9700000000000006</v>
      </c>
      <c r="W18" s="230">
        <v>16.170000000000002</v>
      </c>
      <c r="X18" s="249"/>
      <c r="Y18" s="256">
        <v>0</v>
      </c>
      <c r="Z18" s="257">
        <v>0</v>
      </c>
      <c r="AA18" s="257">
        <v>0</v>
      </c>
      <c r="AB18" s="340">
        <v>0</v>
      </c>
      <c r="AC18" s="340">
        <v>0</v>
      </c>
    </row>
    <row r="19" spans="3:29" x14ac:dyDescent="0.4">
      <c r="C19" s="18" t="s">
        <v>1188</v>
      </c>
      <c r="D19" s="18" t="s">
        <v>1189</v>
      </c>
      <c r="E19" s="18"/>
      <c r="F19" s="18" t="s">
        <v>1160</v>
      </c>
      <c r="G19" s="18" t="s">
        <v>1187</v>
      </c>
      <c r="H19" s="20"/>
      <c r="I19" s="19"/>
      <c r="J19" s="33">
        <v>43724</v>
      </c>
      <c r="K19" s="231">
        <v>43724</v>
      </c>
      <c r="L19" s="20">
        <v>1</v>
      </c>
      <c r="M19" s="20">
        <v>7</v>
      </c>
      <c r="N19" s="232">
        <v>0.29166666666666663</v>
      </c>
      <c r="O19" s="232">
        <v>0.70833333333333337</v>
      </c>
      <c r="P19" s="233">
        <v>3</v>
      </c>
      <c r="Q19" s="233">
        <v>0</v>
      </c>
      <c r="R19" s="233">
        <v>2</v>
      </c>
      <c r="S19" s="233">
        <v>5</v>
      </c>
      <c r="T19" s="234">
        <v>3</v>
      </c>
      <c r="U19" s="234">
        <v>0</v>
      </c>
      <c r="V19" s="235">
        <v>2.04</v>
      </c>
      <c r="W19" s="235">
        <v>5.04</v>
      </c>
      <c r="X19" s="233"/>
      <c r="Y19" s="236">
        <v>3</v>
      </c>
      <c r="Z19" s="221">
        <v>0</v>
      </c>
      <c r="AA19" s="221">
        <v>0</v>
      </c>
      <c r="AB19" s="233">
        <v>0</v>
      </c>
      <c r="AC19" s="346">
        <v>0</v>
      </c>
    </row>
    <row r="20" spans="3:29" x14ac:dyDescent="0.4">
      <c r="C20" s="30" t="s">
        <v>1190</v>
      </c>
      <c r="D20" s="30" t="s">
        <v>1191</v>
      </c>
      <c r="E20" s="30"/>
      <c r="F20" s="30" t="s">
        <v>1160</v>
      </c>
      <c r="G20" s="30" t="s">
        <v>1187</v>
      </c>
      <c r="H20" s="335"/>
      <c r="I20" s="31"/>
      <c r="J20" s="33">
        <v>43160</v>
      </c>
      <c r="K20" s="227">
        <v>43160</v>
      </c>
      <c r="L20" s="29">
        <v>2</v>
      </c>
      <c r="M20" s="24">
        <v>10</v>
      </c>
      <c r="N20" s="245">
        <v>0.83333333333333337</v>
      </c>
      <c r="O20" s="245">
        <v>0.16666666666666663</v>
      </c>
      <c r="P20" s="228">
        <v>0</v>
      </c>
      <c r="Q20" s="228">
        <v>1</v>
      </c>
      <c r="R20" s="228">
        <v>8</v>
      </c>
      <c r="S20" s="228">
        <v>9</v>
      </c>
      <c r="T20" s="229">
        <v>0</v>
      </c>
      <c r="U20" s="229">
        <v>1.17</v>
      </c>
      <c r="V20" s="230">
        <v>8.33</v>
      </c>
      <c r="W20" s="230">
        <v>9.5</v>
      </c>
      <c r="X20" s="249"/>
      <c r="Y20" s="256">
        <v>0</v>
      </c>
      <c r="Z20" s="257">
        <v>0</v>
      </c>
      <c r="AA20" s="257">
        <v>0</v>
      </c>
      <c r="AB20" s="340">
        <v>0</v>
      </c>
      <c r="AC20" s="340">
        <v>0</v>
      </c>
    </row>
    <row r="21" spans="3:29" x14ac:dyDescent="0.4">
      <c r="C21" s="18" t="s">
        <v>1194</v>
      </c>
      <c r="D21" s="18" t="s">
        <v>1195</v>
      </c>
      <c r="E21" s="18"/>
      <c r="F21" s="18" t="s">
        <v>1160</v>
      </c>
      <c r="G21" s="18" t="s">
        <v>1187</v>
      </c>
      <c r="H21" s="20"/>
      <c r="I21" s="19"/>
      <c r="J21" s="33">
        <v>43234</v>
      </c>
      <c r="K21" s="231">
        <v>43234</v>
      </c>
      <c r="L21" s="20">
        <v>2</v>
      </c>
      <c r="M21" s="20">
        <v>10</v>
      </c>
      <c r="N21" s="232">
        <v>0.63172043010752699</v>
      </c>
      <c r="O21" s="232">
        <v>0.36827956989247301</v>
      </c>
      <c r="P21" s="233">
        <v>0</v>
      </c>
      <c r="Q21" s="233">
        <v>3</v>
      </c>
      <c r="R21" s="233">
        <v>6</v>
      </c>
      <c r="S21" s="233">
        <v>9</v>
      </c>
      <c r="T21" s="234">
        <v>0</v>
      </c>
      <c r="U21" s="234">
        <v>2.58</v>
      </c>
      <c r="V21" s="235">
        <v>6.32</v>
      </c>
      <c r="W21" s="235">
        <v>8.9</v>
      </c>
      <c r="X21" s="233"/>
      <c r="Y21" s="236">
        <v>0</v>
      </c>
      <c r="Z21" s="221">
        <v>0</v>
      </c>
      <c r="AA21" s="221">
        <v>0</v>
      </c>
      <c r="AB21" s="233">
        <v>0</v>
      </c>
      <c r="AC21" s="346">
        <v>0</v>
      </c>
    </row>
    <row r="22" spans="3:29" x14ac:dyDescent="0.4">
      <c r="C22" s="30" t="s">
        <v>1196</v>
      </c>
      <c r="D22" s="30" t="s">
        <v>1197</v>
      </c>
      <c r="E22" s="30"/>
      <c r="F22" s="30" t="s">
        <v>1160</v>
      </c>
      <c r="G22" s="30" t="s">
        <v>1187</v>
      </c>
      <c r="H22" s="335"/>
      <c r="I22" s="31"/>
      <c r="J22" s="33">
        <v>43296</v>
      </c>
      <c r="K22" s="227">
        <v>43296</v>
      </c>
      <c r="L22" s="29">
        <v>2</v>
      </c>
      <c r="M22" s="24">
        <v>10</v>
      </c>
      <c r="N22" s="245">
        <v>0.4623655913978495</v>
      </c>
      <c r="O22" s="245">
        <v>0.5376344086021505</v>
      </c>
      <c r="P22" s="228">
        <v>0</v>
      </c>
      <c r="Q22" s="228">
        <v>4</v>
      </c>
      <c r="R22" s="228">
        <v>5</v>
      </c>
      <c r="S22" s="228">
        <v>9</v>
      </c>
      <c r="T22" s="229">
        <v>0</v>
      </c>
      <c r="U22" s="229">
        <v>3.76</v>
      </c>
      <c r="V22" s="230">
        <v>4.62</v>
      </c>
      <c r="W22" s="230">
        <v>8.379999999999999</v>
      </c>
      <c r="X22" s="249"/>
      <c r="Y22" s="256">
        <v>0</v>
      </c>
      <c r="Z22" s="257">
        <v>0</v>
      </c>
      <c r="AA22" s="257">
        <v>0</v>
      </c>
      <c r="AB22" s="340">
        <v>0</v>
      </c>
      <c r="AC22" s="340">
        <v>0</v>
      </c>
    </row>
    <row r="23" spans="3:29" x14ac:dyDescent="0.4">
      <c r="C23" s="18" t="s">
        <v>1198</v>
      </c>
      <c r="D23" s="18" t="s">
        <v>1199</v>
      </c>
      <c r="E23" s="18"/>
      <c r="F23" s="18" t="s">
        <v>1160</v>
      </c>
      <c r="G23" s="18" t="s">
        <v>1187</v>
      </c>
      <c r="H23" s="20"/>
      <c r="I23" s="19"/>
      <c r="J23" s="33">
        <v>43529</v>
      </c>
      <c r="K23" s="231">
        <v>43529</v>
      </c>
      <c r="L23" s="20">
        <v>1</v>
      </c>
      <c r="M23" s="20">
        <v>7</v>
      </c>
      <c r="N23" s="232">
        <v>0.82258064516129037</v>
      </c>
      <c r="O23" s="232">
        <v>0.17741935483870963</v>
      </c>
      <c r="P23" s="233">
        <v>1.06</v>
      </c>
      <c r="Q23" s="233">
        <v>0</v>
      </c>
      <c r="R23" s="233">
        <v>6</v>
      </c>
      <c r="S23" s="233">
        <v>7.0600000000000005</v>
      </c>
      <c r="T23" s="234">
        <v>1.06</v>
      </c>
      <c r="U23" s="234">
        <v>0</v>
      </c>
      <c r="V23" s="235">
        <v>5.76</v>
      </c>
      <c r="W23" s="235">
        <v>6.82</v>
      </c>
      <c r="X23" s="233"/>
      <c r="Y23" s="236">
        <v>1.06</v>
      </c>
      <c r="Z23" s="221">
        <v>1.94</v>
      </c>
      <c r="AA23" s="221">
        <v>1.06</v>
      </c>
      <c r="AB23" s="233">
        <v>0</v>
      </c>
      <c r="AC23" s="346">
        <v>0</v>
      </c>
    </row>
    <row r="24" spans="3:29" x14ac:dyDescent="0.4">
      <c r="C24" s="30" t="s">
        <v>1200</v>
      </c>
      <c r="D24" s="30" t="s">
        <v>1201</v>
      </c>
      <c r="E24" s="30"/>
      <c r="F24" s="30" t="s">
        <v>1160</v>
      </c>
      <c r="G24" s="30" t="s">
        <v>1187</v>
      </c>
      <c r="H24" s="335"/>
      <c r="I24" s="31"/>
      <c r="J24" s="33">
        <v>43570</v>
      </c>
      <c r="K24" s="227">
        <v>43570</v>
      </c>
      <c r="L24" s="29">
        <v>1</v>
      </c>
      <c r="M24" s="24">
        <v>7</v>
      </c>
      <c r="N24" s="245">
        <v>0.71111111111111103</v>
      </c>
      <c r="O24" s="245">
        <v>0.28888888888888897</v>
      </c>
      <c r="P24" s="228">
        <v>1.73</v>
      </c>
      <c r="Q24" s="228">
        <v>0</v>
      </c>
      <c r="R24" s="228">
        <v>5</v>
      </c>
      <c r="S24" s="228">
        <v>6.73</v>
      </c>
      <c r="T24" s="229">
        <v>1.73</v>
      </c>
      <c r="U24" s="229">
        <v>0</v>
      </c>
      <c r="V24" s="230">
        <v>4.9800000000000004</v>
      </c>
      <c r="W24" s="230">
        <v>6.7100000000000009</v>
      </c>
      <c r="X24" s="249"/>
      <c r="Y24" s="256">
        <v>1.73</v>
      </c>
      <c r="Z24" s="257">
        <v>1.27</v>
      </c>
      <c r="AA24" s="257">
        <v>1.73</v>
      </c>
      <c r="AB24" s="340">
        <v>0</v>
      </c>
      <c r="AC24" s="340">
        <v>0</v>
      </c>
    </row>
    <row r="25" spans="3:29" x14ac:dyDescent="0.4">
      <c r="C25" s="18" t="s">
        <v>1202</v>
      </c>
      <c r="D25" s="18" t="s">
        <v>1203</v>
      </c>
      <c r="E25" s="18"/>
      <c r="F25" s="18" t="s">
        <v>1160</v>
      </c>
      <c r="G25" s="18" t="s">
        <v>1187</v>
      </c>
      <c r="H25" s="20"/>
      <c r="I25" s="19"/>
      <c r="J25" s="33">
        <v>43836</v>
      </c>
      <c r="K25" s="231">
        <v>43836</v>
      </c>
      <c r="L25" s="20">
        <v>0</v>
      </c>
      <c r="M25" s="20">
        <v>0</v>
      </c>
      <c r="N25" s="232">
        <v>0.98655913978494625</v>
      </c>
      <c r="O25" s="232">
        <v>1.3440860215053752E-2</v>
      </c>
      <c r="P25" s="233">
        <v>2.92</v>
      </c>
      <c r="Q25" s="233">
        <v>0</v>
      </c>
      <c r="R25" s="233">
        <v>0</v>
      </c>
      <c r="S25" s="233">
        <v>2.92</v>
      </c>
      <c r="T25" s="234">
        <v>2.92</v>
      </c>
      <c r="U25" s="234">
        <v>0</v>
      </c>
      <c r="V25" s="235">
        <v>0</v>
      </c>
      <c r="W25" s="235">
        <v>2.92</v>
      </c>
      <c r="X25" s="233"/>
      <c r="Y25" s="236">
        <v>2.92</v>
      </c>
      <c r="Z25" s="221">
        <v>0</v>
      </c>
      <c r="AA25" s="221">
        <v>0</v>
      </c>
      <c r="AB25" s="233">
        <v>2.92</v>
      </c>
      <c r="AC25" s="346">
        <v>8.0000000000000071E-2</v>
      </c>
    </row>
    <row r="26" spans="3:29" x14ac:dyDescent="0.4">
      <c r="C26" s="30" t="s">
        <v>1204</v>
      </c>
      <c r="D26" s="30" t="s">
        <v>1205</v>
      </c>
      <c r="E26" s="30"/>
      <c r="F26" s="30" t="s">
        <v>1160</v>
      </c>
      <c r="G26" s="30" t="s">
        <v>1187</v>
      </c>
      <c r="H26" s="335"/>
      <c r="I26" s="31"/>
      <c r="J26" s="33">
        <v>43938</v>
      </c>
      <c r="K26" s="227">
        <v>43938</v>
      </c>
      <c r="L26" s="29">
        <v>0</v>
      </c>
      <c r="M26" s="24">
        <v>0</v>
      </c>
      <c r="N26" s="245">
        <v>0.70555555555555549</v>
      </c>
      <c r="O26" s="245">
        <v>0.29444444444444451</v>
      </c>
      <c r="P26" s="228">
        <v>1.23</v>
      </c>
      <c r="Q26" s="228">
        <v>0</v>
      </c>
      <c r="R26" s="228">
        <v>0</v>
      </c>
      <c r="S26" s="228">
        <v>1.23</v>
      </c>
      <c r="T26" s="229">
        <v>1.23</v>
      </c>
      <c r="U26" s="229">
        <v>0</v>
      </c>
      <c r="V26" s="230">
        <v>0</v>
      </c>
      <c r="W26" s="230">
        <v>1.23</v>
      </c>
      <c r="X26" s="249"/>
      <c r="Y26" s="256">
        <v>1.23</v>
      </c>
      <c r="Z26" s="257">
        <v>0</v>
      </c>
      <c r="AA26" s="257">
        <v>0</v>
      </c>
      <c r="AB26" s="340">
        <v>1.23</v>
      </c>
      <c r="AC26" s="340">
        <v>1.77</v>
      </c>
    </row>
    <row r="27" spans="3:29" x14ac:dyDescent="0.4">
      <c r="C27" s="18" t="s">
        <v>1206</v>
      </c>
      <c r="D27" s="18" t="s">
        <v>1207</v>
      </c>
      <c r="E27" s="18"/>
      <c r="F27" s="18" t="s">
        <v>1160</v>
      </c>
      <c r="G27" s="18" t="s">
        <v>1187</v>
      </c>
      <c r="H27" s="20"/>
      <c r="I27" s="19"/>
      <c r="J27" s="33">
        <v>44000</v>
      </c>
      <c r="K27" s="231">
        <v>44000</v>
      </c>
      <c r="L27" s="20">
        <v>0</v>
      </c>
      <c r="M27" s="20">
        <v>0</v>
      </c>
      <c r="N27" s="232">
        <v>0.5361111111111112</v>
      </c>
      <c r="O27" s="232">
        <v>0.4638888888888888</v>
      </c>
      <c r="P27" s="233">
        <v>0.2200000000000002</v>
      </c>
      <c r="Q27" s="233">
        <v>0</v>
      </c>
      <c r="R27" s="233">
        <v>0</v>
      </c>
      <c r="S27" s="233">
        <v>0.2200000000000002</v>
      </c>
      <c r="T27" s="234">
        <v>0.2200000000000002</v>
      </c>
      <c r="U27" s="234">
        <v>0</v>
      </c>
      <c r="V27" s="235">
        <v>0</v>
      </c>
      <c r="W27" s="235">
        <v>0.2200000000000002</v>
      </c>
      <c r="X27" s="233"/>
      <c r="Y27" s="236">
        <v>0.2200000000000002</v>
      </c>
      <c r="Z27" s="221">
        <v>0</v>
      </c>
      <c r="AA27" s="221">
        <v>0</v>
      </c>
      <c r="AB27" s="233">
        <v>0.2200000000000002</v>
      </c>
      <c r="AC27" s="346">
        <v>2.78</v>
      </c>
    </row>
    <row r="28" spans="3:29" x14ac:dyDescent="0.4">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row>
    <row r="29" spans="3:29" x14ac:dyDescent="0.4">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row>
    <row r="30" spans="3:29" x14ac:dyDescent="0.4">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row>
    <row r="31" spans="3:29" x14ac:dyDescent="0.4">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row>
    <row r="32" spans="3:29" x14ac:dyDescent="0.4">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row>
  </sheetData>
  <sheetProtection algorithmName="SHA-512" hashValue="kWEhRC033g6B3f6yIK+KgxNa9oi6abadmb/2RvLzO8h8nkVZumW1fhtc4p1r+a+Zul/EDbiEjmb74qA7XTNPJA==" saltValue="H4pcLEn6ChyBAz7Q6rTAIA==" spinCount="100000" sheet="1" objects="1" scenarios="1" formatCells="0" autoFilter="0"/>
  <mergeCells count="10">
    <mergeCell ref="Y3:AC4"/>
    <mergeCell ref="C3:G3"/>
    <mergeCell ref="L3:M3"/>
    <mergeCell ref="N3:O3"/>
    <mergeCell ref="X3:X4"/>
    <mergeCell ref="L4:M4"/>
    <mergeCell ref="N4:N5"/>
    <mergeCell ref="O4:O5"/>
    <mergeCell ref="P4:S4"/>
    <mergeCell ref="T4:W4"/>
  </mergeCells>
  <phoneticPr fontId="1" type="noConversion"/>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
  <dimension ref="A2:B5"/>
  <sheetViews>
    <sheetView workbookViewId="0">
      <selection activeCell="J13" sqref="I13:J13"/>
    </sheetView>
  </sheetViews>
  <sheetFormatPr defaultRowHeight="17" x14ac:dyDescent="0.4"/>
  <sheetData>
    <row r="2" spans="1:2" ht="18" x14ac:dyDescent="0.4">
      <c r="B2" s="50" t="s">
        <v>106</v>
      </c>
    </row>
    <row r="3" spans="1:2" ht="19.5" x14ac:dyDescent="0.4">
      <c r="A3" s="52" t="s">
        <v>109</v>
      </c>
      <c r="B3" s="51" t="s">
        <v>108</v>
      </c>
    </row>
    <row r="4" spans="1:2" ht="19.5" x14ac:dyDescent="0.4">
      <c r="B4" s="51" t="s">
        <v>110</v>
      </c>
    </row>
    <row r="5" spans="1:2" ht="19.5" x14ac:dyDescent="0.4">
      <c r="B5" s="51" t="s">
        <v>107</v>
      </c>
    </row>
  </sheetData>
  <sheetProtection algorithmName="SHA-512" hashValue="iXA1IUdToP0l6i0t2VqfjY0/U2fvXNJIZnV4Uud1I3CGe1d4ItXBPyPjTFZu/HDlZuK7wBO2fhl5/IwrRYytVg==" saltValue="XvpyNw4/VKtlCnCjCziMkQ==" spinCount="100000" sheet="1" objects="1" scenarios="1" formatCells="0" autoFilter="0"/>
  <phoneticPr fontId="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B670"/>
  <sheetViews>
    <sheetView showGridLines="0" topLeftCell="A482" zoomScale="130" zoomScaleNormal="130" workbookViewId="0">
      <selection activeCell="B648" sqref="B648"/>
    </sheetView>
  </sheetViews>
  <sheetFormatPr defaultRowHeight="17" x14ac:dyDescent="0.4"/>
  <cols>
    <col min="1" max="1" width="12.81640625" customWidth="1"/>
    <col min="2" max="2" width="89.81640625" customWidth="1"/>
    <col min="3" max="3" width="57" customWidth="1"/>
    <col min="4" max="4" width="81.90625" customWidth="1"/>
  </cols>
  <sheetData>
    <row r="1" spans="1:2" ht="19" thickBot="1" x14ac:dyDescent="0.45">
      <c r="A1" s="294"/>
      <c r="B1" s="295" t="s">
        <v>501</v>
      </c>
    </row>
    <row r="2" spans="1:2" ht="19" thickBot="1" x14ac:dyDescent="0.45">
      <c r="A2" s="294"/>
      <c r="B2" s="295" t="s">
        <v>502</v>
      </c>
    </row>
    <row r="3" spans="1:2" ht="18.5" x14ac:dyDescent="0.4">
      <c r="A3" s="294"/>
      <c r="B3" s="295" t="s">
        <v>503</v>
      </c>
    </row>
    <row r="4" spans="1:2" ht="18.5" x14ac:dyDescent="0.4">
      <c r="A4" s="294"/>
      <c r="B4" s="296" t="s">
        <v>253</v>
      </c>
    </row>
    <row r="5" spans="1:2" ht="18" x14ac:dyDescent="0.4">
      <c r="A5" s="294"/>
      <c r="B5" s="297" t="s">
        <v>10</v>
      </c>
    </row>
    <row r="6" spans="1:2" ht="18" x14ac:dyDescent="0.4">
      <c r="A6" s="294" t="str">
        <f>IF(LEFT(B5,1)="第",B5,"")</f>
        <v>第 1 條</v>
      </c>
      <c r="B6" s="297" t="s">
        <v>504</v>
      </c>
    </row>
    <row r="7" spans="1:2" ht="18" x14ac:dyDescent="0.4">
      <c r="A7" s="294" t="str">
        <f t="shared" ref="A7:A70" si="0">IF(LEFT(B6,1)="第",B6,"")</f>
        <v/>
      </c>
      <c r="B7" s="297" t="s">
        <v>505</v>
      </c>
    </row>
    <row r="8" spans="1:2" ht="18" x14ac:dyDescent="0.4">
      <c r="A8" s="294" t="str">
        <f t="shared" si="0"/>
        <v/>
      </c>
      <c r="B8" s="297" t="s">
        <v>506</v>
      </c>
    </row>
    <row r="9" spans="1:2" ht="18" x14ac:dyDescent="0.4">
      <c r="A9" s="294" t="str">
        <f t="shared" si="0"/>
        <v/>
      </c>
      <c r="B9" s="297" t="s">
        <v>11</v>
      </c>
    </row>
    <row r="10" spans="1:2" ht="18" x14ac:dyDescent="0.4">
      <c r="A10" s="294" t="str">
        <f t="shared" si="0"/>
        <v>第 2 條</v>
      </c>
      <c r="B10" s="297" t="s">
        <v>507</v>
      </c>
    </row>
    <row r="11" spans="1:2" ht="18" x14ac:dyDescent="0.4">
      <c r="A11" s="294" t="str">
        <f t="shared" si="0"/>
        <v/>
      </c>
      <c r="B11" s="297" t="s">
        <v>508</v>
      </c>
    </row>
    <row r="12" spans="1:2" ht="18" x14ac:dyDescent="0.4">
      <c r="A12" s="294" t="str">
        <f t="shared" si="0"/>
        <v/>
      </c>
      <c r="B12" s="297" t="s">
        <v>509</v>
      </c>
    </row>
    <row r="13" spans="1:2" ht="18" x14ac:dyDescent="0.4">
      <c r="A13" s="294" t="str">
        <f t="shared" si="0"/>
        <v/>
      </c>
      <c r="B13" s="297" t="s">
        <v>510</v>
      </c>
    </row>
    <row r="14" spans="1:2" ht="18" x14ac:dyDescent="0.4">
      <c r="A14" s="294" t="str">
        <f t="shared" si="0"/>
        <v/>
      </c>
      <c r="B14" s="297" t="s">
        <v>511</v>
      </c>
    </row>
    <row r="15" spans="1:2" ht="18" x14ac:dyDescent="0.4">
      <c r="A15" s="294" t="str">
        <f t="shared" si="0"/>
        <v/>
      </c>
      <c r="B15" s="297" t="s">
        <v>512</v>
      </c>
    </row>
    <row r="16" spans="1:2" ht="18" x14ac:dyDescent="0.4">
      <c r="A16" s="294" t="str">
        <f t="shared" si="0"/>
        <v/>
      </c>
      <c r="B16" s="297" t="s">
        <v>513</v>
      </c>
    </row>
    <row r="17" spans="1:2" ht="18" x14ac:dyDescent="0.4">
      <c r="A17" s="294" t="str">
        <f t="shared" si="0"/>
        <v/>
      </c>
      <c r="B17" s="297" t="s">
        <v>514</v>
      </c>
    </row>
    <row r="18" spans="1:2" ht="18" x14ac:dyDescent="0.4">
      <c r="A18" s="294" t="str">
        <f t="shared" si="0"/>
        <v/>
      </c>
      <c r="B18" s="297" t="s">
        <v>515</v>
      </c>
    </row>
    <row r="19" spans="1:2" ht="18" x14ac:dyDescent="0.4">
      <c r="A19" s="294" t="str">
        <f t="shared" si="0"/>
        <v/>
      </c>
      <c r="B19" s="297" t="s">
        <v>516</v>
      </c>
    </row>
    <row r="20" spans="1:2" ht="18" x14ac:dyDescent="0.4">
      <c r="A20" s="294" t="str">
        <f t="shared" si="0"/>
        <v/>
      </c>
      <c r="B20" s="297" t="s">
        <v>517</v>
      </c>
    </row>
    <row r="21" spans="1:2" ht="18" x14ac:dyDescent="0.4">
      <c r="A21" s="294" t="str">
        <f t="shared" si="0"/>
        <v/>
      </c>
      <c r="B21" s="297" t="s">
        <v>518</v>
      </c>
    </row>
    <row r="22" spans="1:2" ht="18" x14ac:dyDescent="0.4">
      <c r="A22" s="294" t="str">
        <f t="shared" si="0"/>
        <v/>
      </c>
      <c r="B22" s="297" t="s">
        <v>519</v>
      </c>
    </row>
    <row r="23" spans="1:2" ht="18" x14ac:dyDescent="0.4">
      <c r="A23" s="294" t="str">
        <f t="shared" si="0"/>
        <v/>
      </c>
      <c r="B23" s="297" t="s">
        <v>520</v>
      </c>
    </row>
    <row r="24" spans="1:2" ht="18" x14ac:dyDescent="0.4">
      <c r="A24" s="294" t="str">
        <f t="shared" si="0"/>
        <v/>
      </c>
      <c r="B24" s="297" t="s">
        <v>12</v>
      </c>
    </row>
    <row r="25" spans="1:2" ht="18" x14ac:dyDescent="0.4">
      <c r="A25" s="294" t="str">
        <f t="shared" si="0"/>
        <v>第 3 條</v>
      </c>
      <c r="B25" s="297" t="s">
        <v>521</v>
      </c>
    </row>
    <row r="26" spans="1:2" ht="18" x14ac:dyDescent="0.4">
      <c r="A26" s="294" t="str">
        <f t="shared" si="0"/>
        <v/>
      </c>
      <c r="B26" s="297" t="s">
        <v>522</v>
      </c>
    </row>
    <row r="27" spans="1:2" ht="18" x14ac:dyDescent="0.4">
      <c r="A27" s="294" t="str">
        <f t="shared" si="0"/>
        <v/>
      </c>
      <c r="B27" s="297" t="s">
        <v>523</v>
      </c>
    </row>
    <row r="28" spans="1:2" ht="18" x14ac:dyDescent="0.4">
      <c r="A28" s="294" t="str">
        <f t="shared" si="0"/>
        <v/>
      </c>
      <c r="B28" s="297" t="s">
        <v>524</v>
      </c>
    </row>
    <row r="29" spans="1:2" ht="18" x14ac:dyDescent="0.4">
      <c r="A29" s="294" t="str">
        <f t="shared" si="0"/>
        <v/>
      </c>
      <c r="B29" s="297" t="s">
        <v>525</v>
      </c>
    </row>
    <row r="30" spans="1:2" ht="18" x14ac:dyDescent="0.4">
      <c r="A30" s="294" t="str">
        <f t="shared" si="0"/>
        <v/>
      </c>
      <c r="B30" s="297" t="s">
        <v>526</v>
      </c>
    </row>
    <row r="31" spans="1:2" ht="18" x14ac:dyDescent="0.4">
      <c r="A31" s="294" t="str">
        <f t="shared" si="0"/>
        <v/>
      </c>
      <c r="B31" s="297" t="s">
        <v>527</v>
      </c>
    </row>
    <row r="32" spans="1:2" ht="18" x14ac:dyDescent="0.4">
      <c r="A32" s="294" t="str">
        <f t="shared" si="0"/>
        <v/>
      </c>
      <c r="B32" s="297" t="s">
        <v>528</v>
      </c>
    </row>
    <row r="33" spans="1:2" ht="18" x14ac:dyDescent="0.4">
      <c r="A33" s="294" t="str">
        <f t="shared" si="0"/>
        <v/>
      </c>
      <c r="B33" s="297" t="s">
        <v>529</v>
      </c>
    </row>
    <row r="34" spans="1:2" ht="18" x14ac:dyDescent="0.4">
      <c r="A34" s="294" t="str">
        <f t="shared" si="0"/>
        <v/>
      </c>
      <c r="B34" s="297" t="s">
        <v>530</v>
      </c>
    </row>
    <row r="35" spans="1:2" ht="18" x14ac:dyDescent="0.4">
      <c r="A35" s="294" t="str">
        <f t="shared" si="0"/>
        <v/>
      </c>
      <c r="B35" s="297" t="s">
        <v>531</v>
      </c>
    </row>
    <row r="36" spans="1:2" ht="18" x14ac:dyDescent="0.4">
      <c r="A36" s="294" t="str">
        <f t="shared" si="0"/>
        <v/>
      </c>
      <c r="B36" s="297" t="s">
        <v>532</v>
      </c>
    </row>
    <row r="37" spans="1:2" ht="18" x14ac:dyDescent="0.4">
      <c r="A37" s="294" t="str">
        <f t="shared" si="0"/>
        <v/>
      </c>
      <c r="B37" s="297" t="s">
        <v>533</v>
      </c>
    </row>
    <row r="38" spans="1:2" ht="18" x14ac:dyDescent="0.4">
      <c r="A38" s="294" t="str">
        <f t="shared" si="0"/>
        <v/>
      </c>
      <c r="B38" s="297" t="s">
        <v>534</v>
      </c>
    </row>
    <row r="39" spans="1:2" ht="18" x14ac:dyDescent="0.4">
      <c r="A39" s="294" t="str">
        <f t="shared" si="0"/>
        <v/>
      </c>
      <c r="B39" s="297" t="s">
        <v>535</v>
      </c>
    </row>
    <row r="40" spans="1:2" ht="18" x14ac:dyDescent="0.4">
      <c r="A40" s="294" t="str">
        <f t="shared" si="0"/>
        <v/>
      </c>
      <c r="B40" s="297" t="s">
        <v>13</v>
      </c>
    </row>
    <row r="41" spans="1:2" ht="18" x14ac:dyDescent="0.4">
      <c r="A41" s="294" t="str">
        <f t="shared" si="0"/>
        <v>第 4 條</v>
      </c>
      <c r="B41" s="297" t="s">
        <v>536</v>
      </c>
    </row>
    <row r="42" spans="1:2" ht="18" x14ac:dyDescent="0.4">
      <c r="A42" s="294" t="str">
        <f t="shared" si="0"/>
        <v/>
      </c>
      <c r="B42" s="297" t="s">
        <v>537</v>
      </c>
    </row>
    <row r="43" spans="1:2" ht="18" x14ac:dyDescent="0.4">
      <c r="A43" s="294" t="str">
        <f t="shared" si="0"/>
        <v/>
      </c>
      <c r="B43" s="297" t="s">
        <v>14</v>
      </c>
    </row>
    <row r="44" spans="1:2" ht="18" x14ac:dyDescent="0.4">
      <c r="A44" s="294" t="str">
        <f t="shared" si="0"/>
        <v>第 5 條</v>
      </c>
      <c r="B44" s="297" t="s">
        <v>538</v>
      </c>
    </row>
    <row r="45" spans="1:2" ht="18" x14ac:dyDescent="0.4">
      <c r="A45" s="294" t="str">
        <f t="shared" si="0"/>
        <v/>
      </c>
      <c r="B45" s="297" t="s">
        <v>15</v>
      </c>
    </row>
    <row r="46" spans="1:2" ht="18" x14ac:dyDescent="0.4">
      <c r="A46" s="294" t="str">
        <f t="shared" si="0"/>
        <v>第 6 條</v>
      </c>
      <c r="B46" s="297" t="s">
        <v>539</v>
      </c>
    </row>
    <row r="47" spans="1:2" ht="18" x14ac:dyDescent="0.4">
      <c r="A47" s="294" t="str">
        <f t="shared" si="0"/>
        <v/>
      </c>
      <c r="B47" s="297" t="s">
        <v>16</v>
      </c>
    </row>
    <row r="48" spans="1:2" ht="18" x14ac:dyDescent="0.4">
      <c r="A48" s="294" t="str">
        <f t="shared" si="0"/>
        <v>第 7 條</v>
      </c>
      <c r="B48" s="297" t="s">
        <v>540</v>
      </c>
    </row>
    <row r="49" spans="1:2" ht="18" x14ac:dyDescent="0.4">
      <c r="A49" s="294" t="str">
        <f t="shared" si="0"/>
        <v/>
      </c>
      <c r="B49" s="297" t="s">
        <v>541</v>
      </c>
    </row>
    <row r="50" spans="1:2" ht="18" x14ac:dyDescent="0.4">
      <c r="A50" s="294" t="str">
        <f t="shared" si="0"/>
        <v/>
      </c>
      <c r="B50" s="297" t="s">
        <v>542</v>
      </c>
    </row>
    <row r="51" spans="1:2" ht="18" x14ac:dyDescent="0.4">
      <c r="A51" s="294" t="str">
        <f t="shared" si="0"/>
        <v/>
      </c>
      <c r="B51" s="297" t="s">
        <v>543</v>
      </c>
    </row>
    <row r="52" spans="1:2" ht="18" x14ac:dyDescent="0.4">
      <c r="A52" s="294" t="str">
        <f t="shared" si="0"/>
        <v/>
      </c>
      <c r="B52" s="297" t="s">
        <v>17</v>
      </c>
    </row>
    <row r="53" spans="1:2" ht="18" x14ac:dyDescent="0.4">
      <c r="A53" s="294" t="str">
        <f t="shared" si="0"/>
        <v>第 8 條</v>
      </c>
      <c r="B53" s="297" t="s">
        <v>544</v>
      </c>
    </row>
    <row r="54" spans="1:2" ht="18" x14ac:dyDescent="0.4">
      <c r="A54" s="294" t="str">
        <f t="shared" si="0"/>
        <v/>
      </c>
      <c r="B54" s="297" t="s">
        <v>545</v>
      </c>
    </row>
    <row r="55" spans="1:2" ht="18.5" x14ac:dyDescent="0.4">
      <c r="A55" s="294" t="str">
        <f t="shared" si="0"/>
        <v/>
      </c>
      <c r="B55" s="296" t="s">
        <v>270</v>
      </c>
    </row>
    <row r="56" spans="1:2" ht="18" x14ac:dyDescent="0.4">
      <c r="A56" s="294"/>
      <c r="B56" s="297" t="s">
        <v>18</v>
      </c>
    </row>
    <row r="57" spans="1:2" ht="18" x14ac:dyDescent="0.4">
      <c r="A57" s="294" t="str">
        <f t="shared" si="0"/>
        <v>第 9 條</v>
      </c>
      <c r="B57" s="297" t="s">
        <v>546</v>
      </c>
    </row>
    <row r="58" spans="1:2" ht="18" x14ac:dyDescent="0.4">
      <c r="A58" s="294" t="str">
        <f t="shared" si="0"/>
        <v/>
      </c>
      <c r="B58" s="297" t="s">
        <v>547</v>
      </c>
    </row>
    <row r="59" spans="1:2" ht="18" x14ac:dyDescent="0.4">
      <c r="A59" s="294" t="str">
        <f t="shared" si="0"/>
        <v/>
      </c>
      <c r="B59" s="297" t="s">
        <v>548</v>
      </c>
    </row>
    <row r="60" spans="1:2" ht="18" x14ac:dyDescent="0.4">
      <c r="A60" s="294" t="str">
        <f t="shared" si="0"/>
        <v/>
      </c>
      <c r="B60" s="297" t="s">
        <v>549</v>
      </c>
    </row>
    <row r="61" spans="1:2" ht="18" x14ac:dyDescent="0.4">
      <c r="A61" s="294" t="str">
        <f t="shared" si="0"/>
        <v/>
      </c>
      <c r="B61" s="297" t="s">
        <v>550</v>
      </c>
    </row>
    <row r="62" spans="1:2" ht="18" x14ac:dyDescent="0.4">
      <c r="A62" s="294" t="str">
        <f t="shared" si="0"/>
        <v/>
      </c>
      <c r="B62" s="297" t="s">
        <v>551</v>
      </c>
    </row>
    <row r="63" spans="1:2" ht="18" x14ac:dyDescent="0.4">
      <c r="A63" s="294" t="str">
        <f t="shared" si="0"/>
        <v/>
      </c>
      <c r="B63" s="297" t="s">
        <v>552</v>
      </c>
    </row>
    <row r="64" spans="1:2" ht="18" x14ac:dyDescent="0.4">
      <c r="A64" s="294" t="str">
        <f t="shared" si="0"/>
        <v/>
      </c>
      <c r="B64" s="297" t="s">
        <v>553</v>
      </c>
    </row>
    <row r="65" spans="1:2" ht="18" x14ac:dyDescent="0.4">
      <c r="A65" s="294" t="str">
        <f t="shared" si="0"/>
        <v>第 9-1 條</v>
      </c>
      <c r="B65" s="297" t="s">
        <v>554</v>
      </c>
    </row>
    <row r="66" spans="1:2" ht="18" x14ac:dyDescent="0.4">
      <c r="A66" s="294" t="str">
        <f t="shared" si="0"/>
        <v/>
      </c>
      <c r="B66" s="297" t="s">
        <v>555</v>
      </c>
    </row>
    <row r="67" spans="1:2" ht="18" x14ac:dyDescent="0.4">
      <c r="A67" s="294" t="str">
        <f t="shared" si="0"/>
        <v/>
      </c>
      <c r="B67" s="297" t="s">
        <v>556</v>
      </c>
    </row>
    <row r="68" spans="1:2" ht="18" x14ac:dyDescent="0.4">
      <c r="A68" s="294" t="str">
        <f t="shared" si="0"/>
        <v/>
      </c>
      <c r="B68" s="297" t="s">
        <v>557</v>
      </c>
    </row>
    <row r="69" spans="1:2" ht="18" x14ac:dyDescent="0.4">
      <c r="A69" s="294" t="str">
        <f t="shared" si="0"/>
        <v/>
      </c>
      <c r="B69" s="297" t="s">
        <v>25</v>
      </c>
    </row>
    <row r="70" spans="1:2" ht="18" x14ac:dyDescent="0.4">
      <c r="A70" s="294" t="str">
        <f t="shared" si="0"/>
        <v/>
      </c>
      <c r="B70" s="297" t="s">
        <v>558</v>
      </c>
    </row>
    <row r="71" spans="1:2" ht="18" x14ac:dyDescent="0.4">
      <c r="A71" s="294" t="str">
        <f t="shared" ref="A71:A134" si="1">IF(LEFT(B70,1)="第",B70,"")</f>
        <v/>
      </c>
      <c r="B71" s="297" t="s">
        <v>559</v>
      </c>
    </row>
    <row r="72" spans="1:2" ht="18" x14ac:dyDescent="0.4">
      <c r="A72" s="294" t="str">
        <f t="shared" si="1"/>
        <v/>
      </c>
      <c r="B72" s="297" t="s">
        <v>560</v>
      </c>
    </row>
    <row r="73" spans="1:2" ht="18" x14ac:dyDescent="0.4">
      <c r="A73" s="294" t="str">
        <f t="shared" si="1"/>
        <v/>
      </c>
      <c r="B73" s="297" t="s">
        <v>561</v>
      </c>
    </row>
    <row r="74" spans="1:2" ht="18" x14ac:dyDescent="0.4">
      <c r="A74" s="294" t="str">
        <f t="shared" si="1"/>
        <v/>
      </c>
      <c r="B74" s="297" t="s">
        <v>19</v>
      </c>
    </row>
    <row r="75" spans="1:2" ht="18" x14ac:dyDescent="0.4">
      <c r="A75" s="294" t="str">
        <f t="shared" si="1"/>
        <v>第 10 條</v>
      </c>
      <c r="B75" s="297" t="s">
        <v>562</v>
      </c>
    </row>
    <row r="76" spans="1:2" ht="18" x14ac:dyDescent="0.4">
      <c r="A76" s="294" t="str">
        <f t="shared" si="1"/>
        <v/>
      </c>
      <c r="B76" s="297" t="s">
        <v>563</v>
      </c>
    </row>
    <row r="77" spans="1:2" ht="18" x14ac:dyDescent="0.4">
      <c r="A77" s="294" t="str">
        <f t="shared" si="1"/>
        <v/>
      </c>
      <c r="B77" s="297" t="s">
        <v>564</v>
      </c>
    </row>
    <row r="78" spans="1:2" ht="18" x14ac:dyDescent="0.4">
      <c r="A78" s="294" t="str">
        <f t="shared" si="1"/>
        <v>第 10-1 條</v>
      </c>
      <c r="B78" s="297" t="s">
        <v>565</v>
      </c>
    </row>
    <row r="79" spans="1:2" ht="18" x14ac:dyDescent="0.4">
      <c r="A79" s="294" t="str">
        <f t="shared" si="1"/>
        <v/>
      </c>
      <c r="B79" s="297" t="s">
        <v>566</v>
      </c>
    </row>
    <row r="80" spans="1:2" ht="18" x14ac:dyDescent="0.4">
      <c r="A80" s="294" t="str">
        <f t="shared" si="1"/>
        <v/>
      </c>
      <c r="B80" s="297" t="s">
        <v>567</v>
      </c>
    </row>
    <row r="81" spans="1:2" ht="18" x14ac:dyDescent="0.4">
      <c r="A81" s="294" t="str">
        <f t="shared" si="1"/>
        <v/>
      </c>
      <c r="B81" s="297" t="s">
        <v>568</v>
      </c>
    </row>
    <row r="82" spans="1:2" ht="18" x14ac:dyDescent="0.4">
      <c r="A82" s="294" t="str">
        <f t="shared" si="1"/>
        <v/>
      </c>
      <c r="B82" s="297" t="s">
        <v>569</v>
      </c>
    </row>
    <row r="83" spans="1:2" ht="18" x14ac:dyDescent="0.4">
      <c r="A83" s="294" t="str">
        <f t="shared" si="1"/>
        <v/>
      </c>
      <c r="B83" s="297" t="s">
        <v>570</v>
      </c>
    </row>
    <row r="84" spans="1:2" ht="18" x14ac:dyDescent="0.4">
      <c r="A84" s="294" t="str">
        <f t="shared" si="1"/>
        <v/>
      </c>
      <c r="B84" s="297" t="s">
        <v>571</v>
      </c>
    </row>
    <row r="85" spans="1:2" ht="18" x14ac:dyDescent="0.4">
      <c r="A85" s="294" t="str">
        <f t="shared" si="1"/>
        <v/>
      </c>
      <c r="B85" s="297" t="s">
        <v>20</v>
      </c>
    </row>
    <row r="86" spans="1:2" ht="18" x14ac:dyDescent="0.4">
      <c r="A86" s="294" t="str">
        <f t="shared" si="1"/>
        <v>第 11 條</v>
      </c>
      <c r="B86" s="297" t="s">
        <v>572</v>
      </c>
    </row>
    <row r="87" spans="1:2" ht="18" x14ac:dyDescent="0.4">
      <c r="A87" s="294" t="str">
        <f t="shared" si="1"/>
        <v/>
      </c>
      <c r="B87" s="297" t="s">
        <v>573</v>
      </c>
    </row>
    <row r="88" spans="1:2" ht="18" x14ac:dyDescent="0.4">
      <c r="A88" s="294" t="str">
        <f t="shared" si="1"/>
        <v/>
      </c>
      <c r="B88" s="297" t="s">
        <v>574</v>
      </c>
    </row>
    <row r="89" spans="1:2" ht="18" x14ac:dyDescent="0.4">
      <c r="A89" s="294" t="str">
        <f t="shared" si="1"/>
        <v/>
      </c>
      <c r="B89" s="297" t="s">
        <v>575</v>
      </c>
    </row>
    <row r="90" spans="1:2" ht="18" x14ac:dyDescent="0.4">
      <c r="A90" s="294" t="str">
        <f t="shared" si="1"/>
        <v/>
      </c>
      <c r="B90" s="297" t="s">
        <v>576</v>
      </c>
    </row>
    <row r="91" spans="1:2" ht="18" x14ac:dyDescent="0.4">
      <c r="A91" s="294" t="str">
        <f t="shared" si="1"/>
        <v/>
      </c>
      <c r="B91" s="297" t="s">
        <v>577</v>
      </c>
    </row>
    <row r="92" spans="1:2" ht="18" x14ac:dyDescent="0.4">
      <c r="A92" s="294" t="str">
        <f t="shared" si="1"/>
        <v/>
      </c>
      <c r="B92" s="297" t="s">
        <v>21</v>
      </c>
    </row>
    <row r="93" spans="1:2" ht="18" x14ac:dyDescent="0.4">
      <c r="A93" s="294" t="str">
        <f t="shared" si="1"/>
        <v>第 12 條</v>
      </c>
      <c r="B93" s="297" t="s">
        <v>578</v>
      </c>
    </row>
    <row r="94" spans="1:2" ht="18" x14ac:dyDescent="0.4">
      <c r="A94" s="294" t="str">
        <f t="shared" si="1"/>
        <v/>
      </c>
      <c r="B94" s="297" t="s">
        <v>579</v>
      </c>
    </row>
    <row r="95" spans="1:2" ht="18" x14ac:dyDescent="0.4">
      <c r="A95" s="294" t="str">
        <f t="shared" si="1"/>
        <v/>
      </c>
      <c r="B95" s="297" t="s">
        <v>580</v>
      </c>
    </row>
    <row r="96" spans="1:2" ht="18" x14ac:dyDescent="0.4">
      <c r="A96" s="294" t="str">
        <f t="shared" si="1"/>
        <v/>
      </c>
      <c r="B96" s="297" t="s">
        <v>581</v>
      </c>
    </row>
    <row r="97" spans="1:2" ht="18" x14ac:dyDescent="0.4">
      <c r="A97" s="294" t="str">
        <f t="shared" si="1"/>
        <v/>
      </c>
      <c r="B97" s="297" t="s">
        <v>582</v>
      </c>
    </row>
    <row r="98" spans="1:2" ht="18" x14ac:dyDescent="0.4">
      <c r="A98" s="294" t="str">
        <f t="shared" si="1"/>
        <v/>
      </c>
      <c r="B98" s="297" t="s">
        <v>583</v>
      </c>
    </row>
    <row r="99" spans="1:2" ht="18" x14ac:dyDescent="0.4">
      <c r="A99" s="294" t="str">
        <f t="shared" si="1"/>
        <v/>
      </c>
      <c r="B99" s="297" t="s">
        <v>584</v>
      </c>
    </row>
    <row r="100" spans="1:2" ht="18" x14ac:dyDescent="0.4">
      <c r="A100" s="294" t="str">
        <f t="shared" si="1"/>
        <v/>
      </c>
      <c r="B100" s="297" t="s">
        <v>585</v>
      </c>
    </row>
    <row r="101" spans="1:2" ht="18" x14ac:dyDescent="0.4">
      <c r="A101" s="294" t="str">
        <f t="shared" si="1"/>
        <v/>
      </c>
      <c r="B101" s="297" t="s">
        <v>586</v>
      </c>
    </row>
    <row r="102" spans="1:2" ht="18" x14ac:dyDescent="0.4">
      <c r="A102" s="294" t="str">
        <f t="shared" si="1"/>
        <v/>
      </c>
      <c r="B102" s="297" t="s">
        <v>587</v>
      </c>
    </row>
    <row r="103" spans="1:2" ht="18" x14ac:dyDescent="0.4">
      <c r="A103" s="294" t="str">
        <f t="shared" si="1"/>
        <v/>
      </c>
      <c r="B103" s="297" t="s">
        <v>588</v>
      </c>
    </row>
    <row r="104" spans="1:2" ht="18" x14ac:dyDescent="0.4">
      <c r="A104" s="294" t="str">
        <f t="shared" si="1"/>
        <v/>
      </c>
      <c r="B104" s="297" t="s">
        <v>22</v>
      </c>
    </row>
    <row r="105" spans="1:2" ht="18" x14ac:dyDescent="0.4">
      <c r="A105" s="294" t="str">
        <f t="shared" si="1"/>
        <v>第 13 條</v>
      </c>
      <c r="B105" s="297" t="s">
        <v>589</v>
      </c>
    </row>
    <row r="106" spans="1:2" ht="18" x14ac:dyDescent="0.4">
      <c r="A106" s="294" t="str">
        <f t="shared" si="1"/>
        <v/>
      </c>
      <c r="B106" s="297" t="s">
        <v>590</v>
      </c>
    </row>
    <row r="107" spans="1:2" ht="18" x14ac:dyDescent="0.4">
      <c r="A107" s="294" t="str">
        <f t="shared" si="1"/>
        <v/>
      </c>
      <c r="B107" s="297" t="s">
        <v>591</v>
      </c>
    </row>
    <row r="108" spans="1:2" ht="18" x14ac:dyDescent="0.4">
      <c r="A108" s="294" t="str">
        <f t="shared" si="1"/>
        <v/>
      </c>
      <c r="B108" s="297" t="s">
        <v>23</v>
      </c>
    </row>
    <row r="109" spans="1:2" ht="18" x14ac:dyDescent="0.4">
      <c r="A109" s="294" t="str">
        <f t="shared" si="1"/>
        <v>第 14 條</v>
      </c>
      <c r="B109" s="297" t="s">
        <v>592</v>
      </c>
    </row>
    <row r="110" spans="1:2" ht="18" x14ac:dyDescent="0.4">
      <c r="A110" s="294" t="str">
        <f t="shared" si="1"/>
        <v/>
      </c>
      <c r="B110" s="297" t="s">
        <v>593</v>
      </c>
    </row>
    <row r="111" spans="1:2" ht="18" x14ac:dyDescent="0.4">
      <c r="A111" s="294" t="str">
        <f t="shared" si="1"/>
        <v/>
      </c>
      <c r="B111" s="297" t="s">
        <v>594</v>
      </c>
    </row>
    <row r="112" spans="1:2" ht="18" x14ac:dyDescent="0.4">
      <c r="A112" s="294" t="str">
        <f t="shared" si="1"/>
        <v/>
      </c>
      <c r="B112" s="297" t="s">
        <v>595</v>
      </c>
    </row>
    <row r="113" spans="1:2" ht="18" x14ac:dyDescent="0.4">
      <c r="A113" s="294" t="str">
        <f t="shared" si="1"/>
        <v/>
      </c>
      <c r="B113" s="297" t="s">
        <v>596</v>
      </c>
    </row>
    <row r="114" spans="1:2" ht="18" x14ac:dyDescent="0.4">
      <c r="A114" s="294" t="str">
        <f t="shared" si="1"/>
        <v/>
      </c>
      <c r="B114" s="297" t="s">
        <v>597</v>
      </c>
    </row>
    <row r="115" spans="1:2" ht="18" x14ac:dyDescent="0.4">
      <c r="A115" s="294" t="str">
        <f t="shared" si="1"/>
        <v/>
      </c>
      <c r="B115" s="297" t="s">
        <v>598</v>
      </c>
    </row>
    <row r="116" spans="1:2" ht="18" x14ac:dyDescent="0.4">
      <c r="A116" s="294" t="str">
        <f t="shared" si="1"/>
        <v/>
      </c>
      <c r="B116" s="297" t="s">
        <v>599</v>
      </c>
    </row>
    <row r="117" spans="1:2" ht="18" x14ac:dyDescent="0.4">
      <c r="A117" s="294" t="str">
        <f t="shared" si="1"/>
        <v/>
      </c>
      <c r="B117" s="297" t="s">
        <v>600</v>
      </c>
    </row>
    <row r="118" spans="1:2" ht="18" x14ac:dyDescent="0.4">
      <c r="A118" s="294" t="str">
        <f t="shared" si="1"/>
        <v/>
      </c>
      <c r="B118" s="297" t="s">
        <v>601</v>
      </c>
    </row>
    <row r="119" spans="1:2" ht="18" x14ac:dyDescent="0.4">
      <c r="A119" s="294" t="str">
        <f t="shared" si="1"/>
        <v/>
      </c>
      <c r="B119" s="297" t="s">
        <v>602</v>
      </c>
    </row>
    <row r="120" spans="1:2" ht="18" x14ac:dyDescent="0.4">
      <c r="A120" s="294" t="str">
        <f t="shared" si="1"/>
        <v/>
      </c>
      <c r="B120" s="297" t="s">
        <v>603</v>
      </c>
    </row>
    <row r="121" spans="1:2" ht="18" x14ac:dyDescent="0.4">
      <c r="A121" s="294" t="str">
        <f t="shared" si="1"/>
        <v/>
      </c>
      <c r="B121" s="297" t="s">
        <v>604</v>
      </c>
    </row>
    <row r="122" spans="1:2" ht="18" x14ac:dyDescent="0.4">
      <c r="A122" s="294" t="str">
        <f t="shared" si="1"/>
        <v/>
      </c>
      <c r="B122" s="297" t="s">
        <v>605</v>
      </c>
    </row>
    <row r="123" spans="1:2" ht="18" x14ac:dyDescent="0.4">
      <c r="A123" s="294" t="str">
        <f t="shared" si="1"/>
        <v/>
      </c>
      <c r="B123" s="297" t="s">
        <v>606</v>
      </c>
    </row>
    <row r="124" spans="1:2" ht="18" x14ac:dyDescent="0.4">
      <c r="A124" s="294" t="str">
        <f t="shared" si="1"/>
        <v/>
      </c>
      <c r="B124" s="297" t="s">
        <v>607</v>
      </c>
    </row>
    <row r="125" spans="1:2" ht="18" x14ac:dyDescent="0.4">
      <c r="A125" s="294" t="str">
        <f t="shared" si="1"/>
        <v/>
      </c>
      <c r="B125" s="297" t="s">
        <v>608</v>
      </c>
    </row>
    <row r="126" spans="1:2" ht="18" x14ac:dyDescent="0.4">
      <c r="A126" s="294" t="str">
        <f t="shared" si="1"/>
        <v/>
      </c>
      <c r="B126" s="297" t="s">
        <v>609</v>
      </c>
    </row>
    <row r="127" spans="1:2" ht="18" x14ac:dyDescent="0.4">
      <c r="A127" s="294" t="str">
        <f t="shared" si="1"/>
        <v>第十七條規定於本條終止契約準用之。</v>
      </c>
      <c r="B127" s="297" t="s">
        <v>24</v>
      </c>
    </row>
    <row r="128" spans="1:2" ht="18" x14ac:dyDescent="0.4">
      <c r="A128" s="294" t="str">
        <f t="shared" si="1"/>
        <v>第 15 條</v>
      </c>
      <c r="B128" s="297" t="s">
        <v>610</v>
      </c>
    </row>
    <row r="129" spans="1:2" ht="18" x14ac:dyDescent="0.4">
      <c r="A129" s="294" t="str">
        <f t="shared" si="1"/>
        <v/>
      </c>
      <c r="B129" s="297" t="s">
        <v>611</v>
      </c>
    </row>
    <row r="130" spans="1:2" ht="18" x14ac:dyDescent="0.4">
      <c r="A130" s="294" t="str">
        <f t="shared" si="1"/>
        <v/>
      </c>
      <c r="B130" s="297" t="s">
        <v>612</v>
      </c>
    </row>
    <row r="131" spans="1:2" ht="18" x14ac:dyDescent="0.4">
      <c r="A131" s="294" t="str">
        <f t="shared" si="1"/>
        <v/>
      </c>
      <c r="B131" s="297" t="s">
        <v>25</v>
      </c>
    </row>
    <row r="132" spans="1:2" ht="18" x14ac:dyDescent="0.4">
      <c r="A132" s="294" t="str">
        <f t="shared" si="1"/>
        <v/>
      </c>
      <c r="B132" s="297" t="s">
        <v>613</v>
      </c>
    </row>
    <row r="133" spans="1:2" ht="18" x14ac:dyDescent="0.4">
      <c r="A133" s="294" t="str">
        <f t="shared" si="1"/>
        <v>第 15-1 條</v>
      </c>
      <c r="B133" s="297" t="s">
        <v>614</v>
      </c>
    </row>
    <row r="134" spans="1:2" ht="18" x14ac:dyDescent="0.4">
      <c r="A134" s="294" t="str">
        <f t="shared" si="1"/>
        <v/>
      </c>
      <c r="B134" s="297" t="s">
        <v>615</v>
      </c>
    </row>
    <row r="135" spans="1:2" ht="18" x14ac:dyDescent="0.4">
      <c r="A135" s="294" t="str">
        <f t="shared" ref="A135:A198" si="2">IF(LEFT(B134,1)="第",B134,"")</f>
        <v/>
      </c>
      <c r="B135" s="297" t="s">
        <v>616</v>
      </c>
    </row>
    <row r="136" spans="1:2" ht="18" x14ac:dyDescent="0.4">
      <c r="A136" s="294" t="str">
        <f t="shared" si="2"/>
        <v/>
      </c>
      <c r="B136" s="297" t="s">
        <v>617</v>
      </c>
    </row>
    <row r="137" spans="1:2" ht="18" x14ac:dyDescent="0.4">
      <c r="A137" s="294" t="str">
        <f t="shared" si="2"/>
        <v/>
      </c>
      <c r="B137" s="297" t="s">
        <v>618</v>
      </c>
    </row>
    <row r="138" spans="1:2" ht="18" x14ac:dyDescent="0.4">
      <c r="A138" s="294" t="str">
        <f t="shared" si="2"/>
        <v/>
      </c>
      <c r="B138" s="297" t="s">
        <v>619</v>
      </c>
    </row>
    <row r="139" spans="1:2" ht="18" x14ac:dyDescent="0.4">
      <c r="A139" s="294" t="str">
        <f t="shared" si="2"/>
        <v/>
      </c>
      <c r="B139" s="297" t="s">
        <v>620</v>
      </c>
    </row>
    <row r="140" spans="1:2" ht="18" x14ac:dyDescent="0.4">
      <c r="A140" s="294" t="str">
        <f t="shared" si="2"/>
        <v/>
      </c>
      <c r="B140" s="297" t="s">
        <v>621</v>
      </c>
    </row>
    <row r="141" spans="1:2" ht="18" x14ac:dyDescent="0.4">
      <c r="A141" s="294" t="str">
        <f t="shared" si="2"/>
        <v/>
      </c>
      <c r="B141" s="297" t="s">
        <v>622</v>
      </c>
    </row>
    <row r="142" spans="1:2" ht="18" x14ac:dyDescent="0.4">
      <c r="A142" s="294" t="str">
        <f t="shared" si="2"/>
        <v/>
      </c>
      <c r="B142" s="297" t="s">
        <v>623</v>
      </c>
    </row>
    <row r="143" spans="1:2" ht="18" x14ac:dyDescent="0.4">
      <c r="A143" s="294" t="str">
        <f t="shared" si="2"/>
        <v/>
      </c>
      <c r="B143" s="297" t="s">
        <v>624</v>
      </c>
    </row>
    <row r="144" spans="1:2" ht="18" x14ac:dyDescent="0.4">
      <c r="A144" s="294" t="str">
        <f t="shared" si="2"/>
        <v/>
      </c>
      <c r="B144" s="297" t="s">
        <v>26</v>
      </c>
    </row>
    <row r="145" spans="1:2" ht="18" x14ac:dyDescent="0.4">
      <c r="A145" s="294" t="str">
        <f t="shared" si="2"/>
        <v>第 16 條</v>
      </c>
      <c r="B145" s="297" t="s">
        <v>625</v>
      </c>
    </row>
    <row r="146" spans="1:2" ht="18" x14ac:dyDescent="0.4">
      <c r="A146" s="294" t="str">
        <f t="shared" si="2"/>
        <v/>
      </c>
      <c r="B146" s="297" t="s">
        <v>626</v>
      </c>
    </row>
    <row r="147" spans="1:2" ht="18" x14ac:dyDescent="0.4">
      <c r="A147" s="294" t="str">
        <f t="shared" si="2"/>
        <v/>
      </c>
      <c r="B147" s="297" t="s">
        <v>627</v>
      </c>
    </row>
    <row r="148" spans="1:2" ht="18" x14ac:dyDescent="0.4">
      <c r="A148" s="294" t="str">
        <f t="shared" si="2"/>
        <v/>
      </c>
      <c r="B148" s="297" t="s">
        <v>628</v>
      </c>
    </row>
    <row r="149" spans="1:2" ht="18" x14ac:dyDescent="0.4">
      <c r="A149" s="294" t="str">
        <f t="shared" si="2"/>
        <v/>
      </c>
      <c r="B149" s="297" t="s">
        <v>629</v>
      </c>
    </row>
    <row r="150" spans="1:2" ht="18" x14ac:dyDescent="0.4">
      <c r="A150" s="294" t="str">
        <f t="shared" si="2"/>
        <v/>
      </c>
      <c r="B150" s="297" t="s">
        <v>630</v>
      </c>
    </row>
    <row r="151" spans="1:2" ht="18" x14ac:dyDescent="0.4">
      <c r="A151" s="294" t="str">
        <f t="shared" si="2"/>
        <v/>
      </c>
      <c r="B151" s="297" t="s">
        <v>631</v>
      </c>
    </row>
    <row r="152" spans="1:2" ht="18" x14ac:dyDescent="0.4">
      <c r="A152" s="294" t="str">
        <f t="shared" si="2"/>
        <v/>
      </c>
      <c r="B152" s="297" t="s">
        <v>632</v>
      </c>
    </row>
    <row r="153" spans="1:2" ht="18" x14ac:dyDescent="0.4">
      <c r="A153" s="294" t="str">
        <f t="shared" si="2"/>
        <v/>
      </c>
      <c r="B153" s="297" t="s">
        <v>27</v>
      </c>
    </row>
    <row r="154" spans="1:2" ht="18" x14ac:dyDescent="0.4">
      <c r="A154" s="294" t="str">
        <f t="shared" si="2"/>
        <v>第 17 條</v>
      </c>
      <c r="B154" s="297" t="s">
        <v>633</v>
      </c>
    </row>
    <row r="155" spans="1:2" ht="18" x14ac:dyDescent="0.4">
      <c r="A155" s="294" t="str">
        <f t="shared" si="2"/>
        <v/>
      </c>
      <c r="B155" s="297" t="s">
        <v>634</v>
      </c>
    </row>
    <row r="156" spans="1:2" ht="18" x14ac:dyDescent="0.4">
      <c r="A156" s="294" t="str">
        <f t="shared" si="2"/>
        <v/>
      </c>
      <c r="B156" s="297" t="s">
        <v>635</v>
      </c>
    </row>
    <row r="157" spans="1:2" ht="18" x14ac:dyDescent="0.4">
      <c r="A157" s="294" t="str">
        <f t="shared" si="2"/>
        <v/>
      </c>
      <c r="B157" s="297" t="s">
        <v>636</v>
      </c>
    </row>
    <row r="158" spans="1:2" ht="18" x14ac:dyDescent="0.4">
      <c r="A158" s="294" t="str">
        <f t="shared" si="2"/>
        <v/>
      </c>
      <c r="B158" s="297" t="s">
        <v>637</v>
      </c>
    </row>
    <row r="159" spans="1:2" ht="18" x14ac:dyDescent="0.4">
      <c r="A159" s="294" t="str">
        <f t="shared" si="2"/>
        <v/>
      </c>
      <c r="B159" s="297" t="s">
        <v>638</v>
      </c>
    </row>
    <row r="160" spans="1:2" ht="18" x14ac:dyDescent="0.4">
      <c r="A160" s="294" t="str">
        <f t="shared" si="2"/>
        <v/>
      </c>
      <c r="B160" s="297" t="s">
        <v>28</v>
      </c>
    </row>
    <row r="161" spans="1:2" ht="18" x14ac:dyDescent="0.4">
      <c r="A161" s="294" t="str">
        <f t="shared" si="2"/>
        <v>第 18 條</v>
      </c>
      <c r="B161" s="297" t="s">
        <v>639</v>
      </c>
    </row>
    <row r="162" spans="1:2" ht="18" x14ac:dyDescent="0.4">
      <c r="A162" s="294" t="str">
        <f t="shared" si="2"/>
        <v/>
      </c>
      <c r="B162" s="297" t="s">
        <v>640</v>
      </c>
    </row>
    <row r="163" spans="1:2" ht="18" x14ac:dyDescent="0.4">
      <c r="A163" s="294" t="str">
        <f t="shared" si="2"/>
        <v/>
      </c>
      <c r="B163" s="297" t="s">
        <v>641</v>
      </c>
    </row>
    <row r="164" spans="1:2" ht="18" x14ac:dyDescent="0.4">
      <c r="A164" s="294" t="str">
        <f t="shared" si="2"/>
        <v/>
      </c>
      <c r="B164" s="297" t="s">
        <v>29</v>
      </c>
    </row>
    <row r="165" spans="1:2" ht="18" x14ac:dyDescent="0.4">
      <c r="A165" s="294" t="str">
        <f t="shared" si="2"/>
        <v>第 19 條</v>
      </c>
      <c r="B165" s="297" t="s">
        <v>642</v>
      </c>
    </row>
    <row r="166" spans="1:2" ht="18" x14ac:dyDescent="0.4">
      <c r="A166" s="294" t="str">
        <f t="shared" si="2"/>
        <v/>
      </c>
      <c r="B166" s="297" t="s">
        <v>25</v>
      </c>
    </row>
    <row r="167" spans="1:2" ht="18" x14ac:dyDescent="0.4">
      <c r="A167" s="294" t="str">
        <f t="shared" si="2"/>
        <v/>
      </c>
      <c r="B167" s="297" t="s">
        <v>30</v>
      </c>
    </row>
    <row r="168" spans="1:2" ht="18" x14ac:dyDescent="0.4">
      <c r="A168" s="294" t="str">
        <f t="shared" si="2"/>
        <v>第 20 條</v>
      </c>
      <c r="B168" s="297" t="s">
        <v>643</v>
      </c>
    </row>
    <row r="169" spans="1:2" ht="18" x14ac:dyDescent="0.4">
      <c r="A169" s="294" t="str">
        <f t="shared" si="2"/>
        <v/>
      </c>
      <c r="B169" s="297" t="s">
        <v>644</v>
      </c>
    </row>
    <row r="170" spans="1:2" ht="18" x14ac:dyDescent="0.4">
      <c r="A170" s="294" t="str">
        <f t="shared" si="2"/>
        <v/>
      </c>
      <c r="B170" s="297" t="s">
        <v>645</v>
      </c>
    </row>
    <row r="171" spans="1:2" ht="18.5" x14ac:dyDescent="0.4">
      <c r="A171" s="294" t="str">
        <f t="shared" si="2"/>
        <v/>
      </c>
      <c r="B171" s="296" t="s">
        <v>309</v>
      </c>
    </row>
    <row r="172" spans="1:2" ht="18" x14ac:dyDescent="0.4">
      <c r="A172" s="294"/>
      <c r="B172" s="297" t="s">
        <v>31</v>
      </c>
    </row>
    <row r="173" spans="1:2" ht="18" x14ac:dyDescent="0.4">
      <c r="A173" s="294" t="str">
        <f t="shared" si="2"/>
        <v>第 21 條</v>
      </c>
      <c r="B173" s="297" t="s">
        <v>646</v>
      </c>
    </row>
    <row r="174" spans="1:2" ht="18" x14ac:dyDescent="0.4">
      <c r="A174" s="294" t="str">
        <f t="shared" si="2"/>
        <v/>
      </c>
      <c r="B174" s="297" t="s">
        <v>647</v>
      </c>
    </row>
    <row r="175" spans="1:2" ht="18" x14ac:dyDescent="0.4">
      <c r="A175" s="294" t="str">
        <f t="shared" si="2"/>
        <v/>
      </c>
      <c r="B175" s="297" t="s">
        <v>648</v>
      </c>
    </row>
    <row r="176" spans="1:2" ht="18" x14ac:dyDescent="0.4">
      <c r="A176" s="294" t="str">
        <f t="shared" si="2"/>
        <v/>
      </c>
      <c r="B176" s="297" t="s">
        <v>649</v>
      </c>
    </row>
    <row r="177" spans="1:2" ht="18" x14ac:dyDescent="0.4">
      <c r="A177" s="294" t="str">
        <f t="shared" si="2"/>
        <v/>
      </c>
      <c r="B177" s="297" t="s">
        <v>650</v>
      </c>
    </row>
    <row r="178" spans="1:2" ht="18" x14ac:dyDescent="0.4">
      <c r="A178" s="294" t="str">
        <f t="shared" si="2"/>
        <v/>
      </c>
      <c r="B178" s="297" t="s">
        <v>32</v>
      </c>
    </row>
    <row r="179" spans="1:2" ht="18" x14ac:dyDescent="0.4">
      <c r="A179" s="294" t="str">
        <f t="shared" si="2"/>
        <v>第 22 條</v>
      </c>
      <c r="B179" s="297" t="s">
        <v>651</v>
      </c>
    </row>
    <row r="180" spans="1:2" ht="18" x14ac:dyDescent="0.4">
      <c r="A180" s="294" t="str">
        <f t="shared" si="2"/>
        <v/>
      </c>
      <c r="B180" s="297" t="s">
        <v>652</v>
      </c>
    </row>
    <row r="181" spans="1:2" ht="18" x14ac:dyDescent="0.4">
      <c r="A181" s="294" t="str">
        <f t="shared" si="2"/>
        <v/>
      </c>
      <c r="B181" s="297" t="s">
        <v>653</v>
      </c>
    </row>
    <row r="182" spans="1:2" ht="18" x14ac:dyDescent="0.4">
      <c r="A182" s="294" t="str">
        <f t="shared" si="2"/>
        <v/>
      </c>
      <c r="B182" s="297" t="s">
        <v>654</v>
      </c>
    </row>
    <row r="183" spans="1:2" ht="18" x14ac:dyDescent="0.4">
      <c r="A183" s="294" t="str">
        <f t="shared" si="2"/>
        <v/>
      </c>
      <c r="B183" s="297" t="s">
        <v>655</v>
      </c>
    </row>
    <row r="184" spans="1:2" ht="18" x14ac:dyDescent="0.4">
      <c r="A184" s="294" t="str">
        <f t="shared" si="2"/>
        <v/>
      </c>
      <c r="B184" s="297" t="s">
        <v>33</v>
      </c>
    </row>
    <row r="185" spans="1:2" ht="18" x14ac:dyDescent="0.4">
      <c r="A185" s="294" t="str">
        <f t="shared" si="2"/>
        <v>第 23 條</v>
      </c>
      <c r="B185" s="297" t="s">
        <v>656</v>
      </c>
    </row>
    <row r="186" spans="1:2" ht="18" x14ac:dyDescent="0.4">
      <c r="A186" s="294" t="str">
        <f t="shared" si="2"/>
        <v/>
      </c>
      <c r="B186" s="297" t="s">
        <v>657</v>
      </c>
    </row>
    <row r="187" spans="1:2" ht="18" x14ac:dyDescent="0.4">
      <c r="A187" s="294" t="str">
        <f t="shared" si="2"/>
        <v/>
      </c>
      <c r="B187" s="297" t="s">
        <v>658</v>
      </c>
    </row>
    <row r="188" spans="1:2" ht="18" x14ac:dyDescent="0.4">
      <c r="A188" s="294" t="str">
        <f t="shared" si="2"/>
        <v/>
      </c>
      <c r="B188" s="297" t="s">
        <v>659</v>
      </c>
    </row>
    <row r="189" spans="1:2" ht="18" x14ac:dyDescent="0.4">
      <c r="A189" s="294" t="str">
        <f t="shared" si="2"/>
        <v/>
      </c>
      <c r="B189" s="297" t="s">
        <v>34</v>
      </c>
    </row>
    <row r="190" spans="1:2" ht="18" x14ac:dyDescent="0.4">
      <c r="A190" s="294" t="str">
        <f t="shared" si="2"/>
        <v>第 24 條</v>
      </c>
      <c r="B190" s="297" t="s">
        <v>660</v>
      </c>
    </row>
    <row r="191" spans="1:2" ht="18" x14ac:dyDescent="0.4">
      <c r="A191" s="294" t="str">
        <f t="shared" si="2"/>
        <v/>
      </c>
      <c r="B191" s="297" t="s">
        <v>661</v>
      </c>
    </row>
    <row r="192" spans="1:2" ht="18" x14ac:dyDescent="0.4">
      <c r="A192" s="294" t="str">
        <f t="shared" si="2"/>
        <v/>
      </c>
      <c r="B192" s="297" t="s">
        <v>662</v>
      </c>
    </row>
    <row r="193" spans="1:2" ht="18" x14ac:dyDescent="0.4">
      <c r="A193" s="294" t="str">
        <f t="shared" si="2"/>
        <v/>
      </c>
      <c r="B193" s="297" t="s">
        <v>663</v>
      </c>
    </row>
    <row r="194" spans="1:2" ht="18" x14ac:dyDescent="0.4">
      <c r="A194" s="294" t="str">
        <f t="shared" si="2"/>
        <v/>
      </c>
      <c r="B194" s="297" t="s">
        <v>664</v>
      </c>
    </row>
    <row r="195" spans="1:2" ht="18" x14ac:dyDescent="0.4">
      <c r="A195" s="294" t="str">
        <f t="shared" si="2"/>
        <v/>
      </c>
      <c r="B195" s="297" t="s">
        <v>665</v>
      </c>
    </row>
    <row r="196" spans="1:2" ht="18" x14ac:dyDescent="0.4">
      <c r="A196" s="294" t="str">
        <f t="shared" si="2"/>
        <v/>
      </c>
      <c r="B196" s="297" t="s">
        <v>666</v>
      </c>
    </row>
    <row r="197" spans="1:2" ht="18" x14ac:dyDescent="0.4">
      <c r="A197" s="294" t="str">
        <f t="shared" si="2"/>
        <v/>
      </c>
      <c r="B197" s="297" t="s">
        <v>667</v>
      </c>
    </row>
    <row r="198" spans="1:2" ht="18" x14ac:dyDescent="0.4">
      <c r="A198" s="294" t="str">
        <f t="shared" si="2"/>
        <v/>
      </c>
      <c r="B198" s="297" t="s">
        <v>668</v>
      </c>
    </row>
    <row r="199" spans="1:2" ht="18" x14ac:dyDescent="0.4">
      <c r="A199" s="294" t="str">
        <f t="shared" ref="A199:A262" si="3">IF(LEFT(B198,1)="第",B198,"")</f>
        <v/>
      </c>
      <c r="B199" s="297" t="s">
        <v>669</v>
      </c>
    </row>
    <row r="200" spans="1:2" ht="18" x14ac:dyDescent="0.4">
      <c r="A200" s="294" t="str">
        <f t="shared" si="3"/>
        <v/>
      </c>
      <c r="B200" s="297" t="s">
        <v>35</v>
      </c>
    </row>
    <row r="201" spans="1:2" ht="18" x14ac:dyDescent="0.4">
      <c r="A201" s="294" t="str">
        <f t="shared" si="3"/>
        <v>第 25 條</v>
      </c>
      <c r="B201" s="297" t="s">
        <v>670</v>
      </c>
    </row>
    <row r="202" spans="1:2" ht="18" x14ac:dyDescent="0.4">
      <c r="A202" s="294" t="str">
        <f t="shared" si="3"/>
        <v/>
      </c>
      <c r="B202" s="297" t="s">
        <v>671</v>
      </c>
    </row>
    <row r="203" spans="1:2" ht="18" x14ac:dyDescent="0.4">
      <c r="A203" s="294" t="str">
        <f t="shared" si="3"/>
        <v/>
      </c>
      <c r="B203" s="297" t="s">
        <v>36</v>
      </c>
    </row>
    <row r="204" spans="1:2" ht="18" x14ac:dyDescent="0.4">
      <c r="A204" s="294" t="str">
        <f t="shared" si="3"/>
        <v>第 26 條</v>
      </c>
      <c r="B204" s="297" t="s">
        <v>672</v>
      </c>
    </row>
    <row r="205" spans="1:2" ht="18" x14ac:dyDescent="0.4">
      <c r="A205" s="294" t="str">
        <f t="shared" si="3"/>
        <v/>
      </c>
      <c r="B205" s="297" t="s">
        <v>37</v>
      </c>
    </row>
    <row r="206" spans="1:2" ht="18" x14ac:dyDescent="0.4">
      <c r="A206" s="294" t="str">
        <f t="shared" si="3"/>
        <v>第 27 條</v>
      </c>
      <c r="B206" s="297" t="s">
        <v>673</v>
      </c>
    </row>
    <row r="207" spans="1:2" ht="18" x14ac:dyDescent="0.4">
      <c r="A207" s="294" t="str">
        <f t="shared" si="3"/>
        <v/>
      </c>
      <c r="B207" s="297" t="s">
        <v>38</v>
      </c>
    </row>
    <row r="208" spans="1:2" ht="18" x14ac:dyDescent="0.4">
      <c r="A208" s="294" t="str">
        <f t="shared" si="3"/>
        <v>第 28 條</v>
      </c>
      <c r="B208" s="297" t="s">
        <v>674</v>
      </c>
    </row>
    <row r="209" spans="1:2" ht="18" x14ac:dyDescent="0.4">
      <c r="A209" s="294" t="str">
        <f t="shared" si="3"/>
        <v/>
      </c>
      <c r="B209" s="297" t="s">
        <v>675</v>
      </c>
    </row>
    <row r="210" spans="1:2" ht="18" x14ac:dyDescent="0.4">
      <c r="A210" s="294" t="str">
        <f t="shared" si="3"/>
        <v/>
      </c>
      <c r="B210" s="297" t="s">
        <v>676</v>
      </c>
    </row>
    <row r="211" spans="1:2" ht="18" x14ac:dyDescent="0.4">
      <c r="A211" s="294" t="str">
        <f t="shared" si="3"/>
        <v/>
      </c>
      <c r="B211" s="297" t="s">
        <v>677</v>
      </c>
    </row>
    <row r="212" spans="1:2" ht="18" x14ac:dyDescent="0.4">
      <c r="A212" s="294" t="str">
        <f t="shared" si="3"/>
        <v/>
      </c>
      <c r="B212" s="297" t="s">
        <v>678</v>
      </c>
    </row>
    <row r="213" spans="1:2" ht="18" x14ac:dyDescent="0.4">
      <c r="A213" s="294" t="str">
        <f t="shared" si="3"/>
        <v/>
      </c>
      <c r="B213" s="297" t="s">
        <v>679</v>
      </c>
    </row>
    <row r="214" spans="1:2" ht="18" x14ac:dyDescent="0.4">
      <c r="A214" s="294" t="str">
        <f t="shared" si="3"/>
        <v/>
      </c>
      <c r="B214" s="297" t="s">
        <v>680</v>
      </c>
    </row>
    <row r="215" spans="1:2" ht="18" x14ac:dyDescent="0.4">
      <c r="A215" s="294" t="str">
        <f t="shared" si="3"/>
        <v/>
      </c>
      <c r="B215" s="297" t="s">
        <v>681</v>
      </c>
    </row>
    <row r="216" spans="1:2" ht="18" x14ac:dyDescent="0.4">
      <c r="A216" s="294" t="str">
        <f t="shared" si="3"/>
        <v/>
      </c>
      <c r="B216" s="297" t="s">
        <v>682</v>
      </c>
    </row>
    <row r="217" spans="1:2" ht="18" x14ac:dyDescent="0.4">
      <c r="A217" s="294" t="str">
        <f t="shared" si="3"/>
        <v/>
      </c>
      <c r="B217" s="297" t="s">
        <v>683</v>
      </c>
    </row>
    <row r="218" spans="1:2" ht="18" x14ac:dyDescent="0.4">
      <c r="A218" s="294" t="str">
        <f t="shared" si="3"/>
        <v/>
      </c>
      <c r="B218" s="297" t="s">
        <v>684</v>
      </c>
    </row>
    <row r="219" spans="1:2" ht="18" x14ac:dyDescent="0.4">
      <c r="A219" s="294" t="str">
        <f t="shared" si="3"/>
        <v/>
      </c>
      <c r="B219" s="297" t="s">
        <v>685</v>
      </c>
    </row>
    <row r="220" spans="1:2" ht="18" x14ac:dyDescent="0.4">
      <c r="A220" s="294" t="str">
        <f t="shared" si="3"/>
        <v/>
      </c>
      <c r="B220" s="297" t="s">
        <v>686</v>
      </c>
    </row>
    <row r="221" spans="1:2" ht="18" x14ac:dyDescent="0.4">
      <c r="A221" s="294"/>
      <c r="B221" s="297" t="s">
        <v>687</v>
      </c>
    </row>
    <row r="222" spans="1:2" ht="18" x14ac:dyDescent="0.4">
      <c r="A222" s="294" t="str">
        <f t="shared" si="3"/>
        <v/>
      </c>
      <c r="B222" s="297" t="s">
        <v>688</v>
      </c>
    </row>
    <row r="223" spans="1:2" ht="18" x14ac:dyDescent="0.4">
      <c r="A223" s="294" t="str">
        <f t="shared" si="3"/>
        <v/>
      </c>
      <c r="B223" s="297" t="s">
        <v>689</v>
      </c>
    </row>
    <row r="224" spans="1:2" ht="18" x14ac:dyDescent="0.4">
      <c r="A224" s="294" t="str">
        <f t="shared" si="3"/>
        <v/>
      </c>
      <c r="B224" s="297" t="s">
        <v>690</v>
      </c>
    </row>
    <row r="225" spans="1:2" ht="18" x14ac:dyDescent="0.4">
      <c r="A225" s="294" t="str">
        <f t="shared" si="3"/>
        <v/>
      </c>
      <c r="B225" s="297" t="s">
        <v>691</v>
      </c>
    </row>
    <row r="226" spans="1:2" ht="18" x14ac:dyDescent="0.4">
      <c r="A226" s="294" t="str">
        <f t="shared" si="3"/>
        <v/>
      </c>
      <c r="B226" s="297" t="s">
        <v>692</v>
      </c>
    </row>
    <row r="227" spans="1:2" ht="18" x14ac:dyDescent="0.4">
      <c r="A227" s="294" t="str">
        <f t="shared" si="3"/>
        <v/>
      </c>
      <c r="B227" s="297" t="s">
        <v>693</v>
      </c>
    </row>
    <row r="228" spans="1:2" ht="18" x14ac:dyDescent="0.4">
      <c r="A228" s="294" t="str">
        <f t="shared" si="3"/>
        <v/>
      </c>
      <c r="B228" s="297" t="s">
        <v>694</v>
      </c>
    </row>
    <row r="229" spans="1:2" ht="18" x14ac:dyDescent="0.4">
      <c r="A229" s="294" t="str">
        <f t="shared" si="3"/>
        <v/>
      </c>
      <c r="B229" s="297" t="s">
        <v>39</v>
      </c>
    </row>
    <row r="230" spans="1:2" ht="18" x14ac:dyDescent="0.4">
      <c r="A230" s="294" t="str">
        <f t="shared" si="3"/>
        <v>第 29 條</v>
      </c>
      <c r="B230" s="297" t="s">
        <v>695</v>
      </c>
    </row>
    <row r="231" spans="1:2" ht="18" x14ac:dyDescent="0.4">
      <c r="A231" s="294" t="str">
        <f t="shared" si="3"/>
        <v/>
      </c>
      <c r="B231" s="297" t="s">
        <v>696</v>
      </c>
    </row>
    <row r="232" spans="1:2" ht="18" x14ac:dyDescent="0.4">
      <c r="A232" s="294" t="str">
        <f t="shared" si="3"/>
        <v/>
      </c>
      <c r="B232" s="297" t="s">
        <v>25</v>
      </c>
    </row>
    <row r="233" spans="1:2" ht="18.5" x14ac:dyDescent="0.4">
      <c r="A233" s="294" t="str">
        <f t="shared" si="3"/>
        <v/>
      </c>
      <c r="B233" s="296" t="s">
        <v>341</v>
      </c>
    </row>
    <row r="234" spans="1:2" ht="18" x14ac:dyDescent="0.4">
      <c r="A234" s="294"/>
      <c r="B234" s="297" t="s">
        <v>40</v>
      </c>
    </row>
    <row r="235" spans="1:2" ht="18" x14ac:dyDescent="0.4">
      <c r="A235" s="294" t="str">
        <f t="shared" si="3"/>
        <v>第 30 條</v>
      </c>
      <c r="B235" s="297" t="s">
        <v>697</v>
      </c>
    </row>
    <row r="236" spans="1:2" ht="18" x14ac:dyDescent="0.4">
      <c r="A236" s="294" t="str">
        <f t="shared" si="3"/>
        <v/>
      </c>
      <c r="B236" s="297" t="s">
        <v>698</v>
      </c>
    </row>
    <row r="237" spans="1:2" ht="18" x14ac:dyDescent="0.4">
      <c r="A237" s="294" t="str">
        <f t="shared" si="3"/>
        <v/>
      </c>
      <c r="B237" s="297" t="s">
        <v>699</v>
      </c>
    </row>
    <row r="238" spans="1:2" ht="18" x14ac:dyDescent="0.4">
      <c r="A238" s="294" t="str">
        <f t="shared" si="3"/>
        <v/>
      </c>
      <c r="B238" s="297" t="s">
        <v>700</v>
      </c>
    </row>
    <row r="239" spans="1:2" ht="18" x14ac:dyDescent="0.4">
      <c r="A239" s="294" t="str">
        <f t="shared" si="3"/>
        <v/>
      </c>
      <c r="B239" s="297" t="s">
        <v>701</v>
      </c>
    </row>
    <row r="240" spans="1:2" ht="18" x14ac:dyDescent="0.4">
      <c r="A240" s="294" t="str">
        <f t="shared" si="3"/>
        <v/>
      </c>
      <c r="B240" s="297" t="s">
        <v>702</v>
      </c>
    </row>
    <row r="241" spans="1:2" ht="18" x14ac:dyDescent="0.4">
      <c r="A241" s="294"/>
      <c r="B241" s="297" t="s">
        <v>703</v>
      </c>
    </row>
    <row r="242" spans="1:2" ht="18" x14ac:dyDescent="0.4">
      <c r="A242" s="294" t="str">
        <f t="shared" si="3"/>
        <v/>
      </c>
      <c r="B242" s="297" t="s">
        <v>704</v>
      </c>
    </row>
    <row r="243" spans="1:2" ht="18" x14ac:dyDescent="0.4">
      <c r="A243" s="294" t="str">
        <f t="shared" si="3"/>
        <v/>
      </c>
      <c r="B243" s="297" t="s">
        <v>705</v>
      </c>
    </row>
    <row r="244" spans="1:2" ht="18" x14ac:dyDescent="0.4">
      <c r="A244" s="294" t="str">
        <f t="shared" si="3"/>
        <v/>
      </c>
      <c r="B244" s="297" t="s">
        <v>706</v>
      </c>
    </row>
    <row r="245" spans="1:2" ht="18" x14ac:dyDescent="0.4">
      <c r="A245" s="294" t="str">
        <f t="shared" si="3"/>
        <v/>
      </c>
      <c r="B245" s="297" t="s">
        <v>707</v>
      </c>
    </row>
    <row r="246" spans="1:2" ht="18" x14ac:dyDescent="0.4">
      <c r="A246" s="294" t="str">
        <f t="shared" si="3"/>
        <v/>
      </c>
      <c r="B246" s="297" t="s">
        <v>708</v>
      </c>
    </row>
    <row r="247" spans="1:2" ht="18" x14ac:dyDescent="0.4">
      <c r="A247" s="294" t="str">
        <f t="shared" si="3"/>
        <v/>
      </c>
      <c r="B247" s="297" t="s">
        <v>709</v>
      </c>
    </row>
    <row r="248" spans="1:2" ht="18" x14ac:dyDescent="0.4">
      <c r="A248" s="294" t="str">
        <f t="shared" si="3"/>
        <v/>
      </c>
      <c r="B248" s="297" t="s">
        <v>710</v>
      </c>
    </row>
    <row r="249" spans="1:2" ht="18" x14ac:dyDescent="0.4">
      <c r="A249" s="294"/>
      <c r="B249" s="297" t="s">
        <v>711</v>
      </c>
    </row>
    <row r="250" spans="1:2" ht="18" x14ac:dyDescent="0.4">
      <c r="A250" s="294" t="str">
        <f t="shared" si="3"/>
        <v/>
      </c>
      <c r="B250" s="297" t="s">
        <v>712</v>
      </c>
    </row>
    <row r="251" spans="1:2" ht="18" x14ac:dyDescent="0.4">
      <c r="A251" s="294" t="str">
        <f t="shared" si="3"/>
        <v/>
      </c>
      <c r="B251" s="297" t="s">
        <v>713</v>
      </c>
    </row>
    <row r="252" spans="1:2" ht="18" x14ac:dyDescent="0.4">
      <c r="A252" s="294" t="str">
        <f t="shared" si="3"/>
        <v>第 30-1 條</v>
      </c>
      <c r="B252" s="297" t="s">
        <v>714</v>
      </c>
    </row>
    <row r="253" spans="1:2" ht="18" x14ac:dyDescent="0.4">
      <c r="A253" s="294" t="str">
        <f t="shared" si="3"/>
        <v/>
      </c>
      <c r="B253" s="297" t="s">
        <v>715</v>
      </c>
    </row>
    <row r="254" spans="1:2" ht="18" x14ac:dyDescent="0.4">
      <c r="A254" s="294" t="str">
        <f t="shared" si="3"/>
        <v/>
      </c>
      <c r="B254" s="297" t="s">
        <v>716</v>
      </c>
    </row>
    <row r="255" spans="1:2" ht="18" x14ac:dyDescent="0.4">
      <c r="A255" s="294" t="str">
        <f t="shared" si="3"/>
        <v/>
      </c>
      <c r="B255" s="297" t="s">
        <v>717</v>
      </c>
    </row>
    <row r="256" spans="1:2" ht="18" x14ac:dyDescent="0.4">
      <c r="A256" s="294" t="str">
        <f t="shared" si="3"/>
        <v/>
      </c>
      <c r="B256" s="297" t="s">
        <v>718</v>
      </c>
    </row>
    <row r="257" spans="1:2" ht="18" x14ac:dyDescent="0.4">
      <c r="A257" s="294" t="str">
        <f t="shared" si="3"/>
        <v/>
      </c>
      <c r="B257" s="297" t="s">
        <v>719</v>
      </c>
    </row>
    <row r="258" spans="1:2" ht="18" x14ac:dyDescent="0.4">
      <c r="A258" s="294" t="str">
        <f t="shared" si="3"/>
        <v/>
      </c>
      <c r="B258" s="297" t="s">
        <v>720</v>
      </c>
    </row>
    <row r="259" spans="1:2" ht="18" x14ac:dyDescent="0.4">
      <c r="A259" s="294" t="str">
        <f t="shared" si="3"/>
        <v/>
      </c>
      <c r="B259" s="297" t="s">
        <v>721</v>
      </c>
    </row>
    <row r="260" spans="1:2" ht="18" x14ac:dyDescent="0.4">
      <c r="A260" s="294" t="str">
        <f t="shared" si="3"/>
        <v/>
      </c>
      <c r="B260" s="297" t="s">
        <v>722</v>
      </c>
    </row>
    <row r="261" spans="1:2" ht="18" x14ac:dyDescent="0.4">
      <c r="A261" s="294" t="str">
        <f t="shared" si="3"/>
        <v/>
      </c>
      <c r="B261" s="297" t="s">
        <v>41</v>
      </c>
    </row>
    <row r="262" spans="1:2" ht="18" x14ac:dyDescent="0.4">
      <c r="A262" s="294" t="str">
        <f t="shared" si="3"/>
        <v>第 31 條</v>
      </c>
      <c r="B262" s="297" t="s">
        <v>723</v>
      </c>
    </row>
    <row r="263" spans="1:2" ht="18" x14ac:dyDescent="0.4">
      <c r="A263" s="294" t="str">
        <f t="shared" ref="A263:A325" si="4">IF(LEFT(B262,1)="第",B262,"")</f>
        <v/>
      </c>
      <c r="B263" s="297" t="s">
        <v>42</v>
      </c>
    </row>
    <row r="264" spans="1:2" ht="18" x14ac:dyDescent="0.4">
      <c r="A264" s="294" t="str">
        <f t="shared" si="4"/>
        <v>第 32 條</v>
      </c>
      <c r="B264" s="297" t="s">
        <v>724</v>
      </c>
    </row>
    <row r="265" spans="1:2" ht="18" x14ac:dyDescent="0.4">
      <c r="A265" s="294" t="str">
        <f t="shared" si="4"/>
        <v/>
      </c>
      <c r="B265" s="297" t="s">
        <v>725</v>
      </c>
    </row>
    <row r="266" spans="1:2" ht="18" x14ac:dyDescent="0.4">
      <c r="A266" s="294" t="str">
        <f t="shared" si="4"/>
        <v/>
      </c>
      <c r="B266" s="297" t="s">
        <v>726</v>
      </c>
    </row>
    <row r="267" spans="1:2" ht="18" x14ac:dyDescent="0.4">
      <c r="A267" s="294" t="str">
        <f t="shared" si="4"/>
        <v/>
      </c>
      <c r="B267" s="297" t="s">
        <v>727</v>
      </c>
    </row>
    <row r="268" spans="1:2" ht="18" x14ac:dyDescent="0.4">
      <c r="A268" s="294" t="str">
        <f t="shared" si="4"/>
        <v/>
      </c>
      <c r="B268" s="297" t="s">
        <v>728</v>
      </c>
    </row>
    <row r="269" spans="1:2" ht="18" x14ac:dyDescent="0.4">
      <c r="A269" s="294" t="str">
        <f t="shared" si="4"/>
        <v/>
      </c>
      <c r="B269" s="297" t="s">
        <v>729</v>
      </c>
    </row>
    <row r="270" spans="1:2" ht="18" x14ac:dyDescent="0.4">
      <c r="A270" s="294" t="str">
        <f t="shared" si="4"/>
        <v/>
      </c>
      <c r="B270" s="297" t="s">
        <v>730</v>
      </c>
    </row>
    <row r="271" spans="1:2" ht="18" x14ac:dyDescent="0.4">
      <c r="A271" s="294" t="str">
        <f t="shared" si="4"/>
        <v/>
      </c>
      <c r="B271" s="297" t="s">
        <v>731</v>
      </c>
    </row>
    <row r="272" spans="1:2" ht="18" x14ac:dyDescent="0.4">
      <c r="A272" s="294" t="str">
        <f t="shared" si="4"/>
        <v/>
      </c>
      <c r="B272" s="297" t="s">
        <v>732</v>
      </c>
    </row>
    <row r="273" spans="1:2" ht="18" x14ac:dyDescent="0.4">
      <c r="A273" s="294" t="str">
        <f t="shared" si="4"/>
        <v/>
      </c>
      <c r="B273" s="297" t="s">
        <v>733</v>
      </c>
    </row>
    <row r="274" spans="1:2" ht="18" x14ac:dyDescent="0.4">
      <c r="A274" s="294" t="str">
        <f t="shared" si="4"/>
        <v/>
      </c>
      <c r="B274" s="297" t="s">
        <v>734</v>
      </c>
    </row>
    <row r="275" spans="1:2" ht="18" x14ac:dyDescent="0.4">
      <c r="A275" s="294" t="str">
        <f t="shared" si="4"/>
        <v/>
      </c>
      <c r="B275" s="297" t="s">
        <v>735</v>
      </c>
    </row>
    <row r="276" spans="1:2" ht="18" x14ac:dyDescent="0.4">
      <c r="A276" s="294" t="str">
        <f t="shared" si="4"/>
        <v/>
      </c>
      <c r="B276" s="297" t="s">
        <v>736</v>
      </c>
    </row>
    <row r="277" spans="1:2" ht="18" x14ac:dyDescent="0.4">
      <c r="A277" s="294" t="str">
        <f t="shared" si="4"/>
        <v/>
      </c>
      <c r="B277" s="297" t="s">
        <v>737</v>
      </c>
    </row>
    <row r="278" spans="1:2" ht="18" x14ac:dyDescent="0.4">
      <c r="A278" s="294" t="str">
        <f t="shared" si="4"/>
        <v/>
      </c>
      <c r="B278" s="297" t="s">
        <v>738</v>
      </c>
    </row>
    <row r="279" spans="1:2" ht="18" x14ac:dyDescent="0.4">
      <c r="A279" s="294" t="str">
        <f t="shared" si="4"/>
        <v>第 32-1 條</v>
      </c>
      <c r="B279" s="297" t="s">
        <v>739</v>
      </c>
    </row>
    <row r="280" spans="1:2" ht="18" x14ac:dyDescent="0.4">
      <c r="A280" s="294" t="str">
        <f t="shared" si="4"/>
        <v/>
      </c>
      <c r="B280" s="297" t="s">
        <v>740</v>
      </c>
    </row>
    <row r="281" spans="1:2" ht="18" x14ac:dyDescent="0.4">
      <c r="A281" s="294"/>
      <c r="B281" s="297" t="s">
        <v>741</v>
      </c>
    </row>
    <row r="282" spans="1:2" ht="18" x14ac:dyDescent="0.4">
      <c r="A282" s="294" t="str">
        <f t="shared" si="4"/>
        <v/>
      </c>
      <c r="B282" s="297" t="s">
        <v>742</v>
      </c>
    </row>
    <row r="283" spans="1:2" ht="18" x14ac:dyDescent="0.4">
      <c r="A283" s="294" t="str">
        <f t="shared" si="4"/>
        <v/>
      </c>
      <c r="B283" s="297" t="s">
        <v>743</v>
      </c>
    </row>
    <row r="284" spans="1:2" ht="18" x14ac:dyDescent="0.4">
      <c r="A284" s="294" t="str">
        <f t="shared" si="4"/>
        <v/>
      </c>
      <c r="B284" s="297" t="s">
        <v>744</v>
      </c>
    </row>
    <row r="285" spans="1:2" ht="18" x14ac:dyDescent="0.4">
      <c r="A285" s="294" t="str">
        <f t="shared" si="4"/>
        <v/>
      </c>
      <c r="B285" s="297" t="s">
        <v>43</v>
      </c>
    </row>
    <row r="286" spans="1:2" ht="18" x14ac:dyDescent="0.4">
      <c r="A286" s="294" t="str">
        <f t="shared" si="4"/>
        <v>第 33 條</v>
      </c>
      <c r="B286" s="297" t="s">
        <v>745</v>
      </c>
    </row>
    <row r="287" spans="1:2" ht="18" x14ac:dyDescent="0.4">
      <c r="A287" s="294"/>
      <c r="B287" s="297" t="s">
        <v>746</v>
      </c>
    </row>
    <row r="288" spans="1:2" ht="18" x14ac:dyDescent="0.4">
      <c r="A288" s="294" t="str">
        <f t="shared" si="4"/>
        <v/>
      </c>
      <c r="B288" s="297" t="s">
        <v>747</v>
      </c>
    </row>
    <row r="289" spans="1:2" ht="18" x14ac:dyDescent="0.4">
      <c r="A289" s="294" t="str">
        <f t="shared" si="4"/>
        <v/>
      </c>
      <c r="B289" s="297" t="s">
        <v>748</v>
      </c>
    </row>
    <row r="290" spans="1:2" ht="18" x14ac:dyDescent="0.4">
      <c r="A290" s="294" t="str">
        <f t="shared" si="4"/>
        <v/>
      </c>
      <c r="B290" s="297" t="s">
        <v>44</v>
      </c>
    </row>
    <row r="291" spans="1:2" ht="18" x14ac:dyDescent="0.4">
      <c r="A291" s="294" t="str">
        <f t="shared" si="4"/>
        <v>第 34 條</v>
      </c>
      <c r="B291" s="297" t="s">
        <v>749</v>
      </c>
    </row>
    <row r="292" spans="1:2" ht="18" x14ac:dyDescent="0.4">
      <c r="A292" s="294" t="str">
        <f t="shared" si="4"/>
        <v/>
      </c>
      <c r="B292" s="297" t="s">
        <v>655</v>
      </c>
    </row>
    <row r="293" spans="1:2" ht="18" x14ac:dyDescent="0.4">
      <c r="A293" s="294" t="str">
        <f t="shared" si="4"/>
        <v/>
      </c>
      <c r="B293" s="297" t="s">
        <v>750</v>
      </c>
    </row>
    <row r="294" spans="1:2" ht="18" x14ac:dyDescent="0.4">
      <c r="A294" s="294" t="str">
        <f t="shared" si="4"/>
        <v/>
      </c>
      <c r="B294" s="297" t="s">
        <v>751</v>
      </c>
    </row>
    <row r="295" spans="1:2" ht="18" x14ac:dyDescent="0.4">
      <c r="A295" s="294" t="str">
        <f t="shared" si="4"/>
        <v/>
      </c>
      <c r="B295" s="297" t="s">
        <v>752</v>
      </c>
    </row>
    <row r="296" spans="1:2" ht="18" x14ac:dyDescent="0.4">
      <c r="A296" s="294" t="str">
        <f t="shared" si="4"/>
        <v/>
      </c>
      <c r="B296" s="297" t="s">
        <v>753</v>
      </c>
    </row>
    <row r="297" spans="1:2" ht="18" x14ac:dyDescent="0.4">
      <c r="A297" s="294" t="str">
        <f t="shared" si="4"/>
        <v/>
      </c>
      <c r="B297" s="297" t="s">
        <v>754</v>
      </c>
    </row>
    <row r="298" spans="1:2" ht="18" x14ac:dyDescent="0.4">
      <c r="A298" s="294" t="str">
        <f t="shared" si="4"/>
        <v/>
      </c>
      <c r="B298" s="297" t="s">
        <v>731</v>
      </c>
    </row>
    <row r="299" spans="1:2" ht="18" x14ac:dyDescent="0.4">
      <c r="A299" s="294" t="str">
        <f t="shared" si="4"/>
        <v/>
      </c>
      <c r="B299" s="297" t="s">
        <v>45</v>
      </c>
    </row>
    <row r="300" spans="1:2" ht="18" x14ac:dyDescent="0.4">
      <c r="A300" s="294" t="str">
        <f t="shared" si="4"/>
        <v>第 35 條</v>
      </c>
      <c r="B300" s="297" t="s">
        <v>755</v>
      </c>
    </row>
    <row r="301" spans="1:2" ht="18" x14ac:dyDescent="0.4">
      <c r="A301" s="294" t="str">
        <f t="shared" si="4"/>
        <v/>
      </c>
      <c r="B301" s="297" t="s">
        <v>756</v>
      </c>
    </row>
    <row r="302" spans="1:2" ht="18" x14ac:dyDescent="0.4">
      <c r="A302" s="294" t="str">
        <f t="shared" si="4"/>
        <v/>
      </c>
      <c r="B302" s="297" t="s">
        <v>46</v>
      </c>
    </row>
    <row r="303" spans="1:2" ht="18" x14ac:dyDescent="0.4">
      <c r="A303" s="294" t="str">
        <f t="shared" si="4"/>
        <v>第 36 條</v>
      </c>
      <c r="B303" s="297" t="s">
        <v>757</v>
      </c>
    </row>
    <row r="304" spans="1:2" ht="18" x14ac:dyDescent="0.4">
      <c r="A304" s="294" t="str">
        <f t="shared" si="4"/>
        <v/>
      </c>
      <c r="B304" s="297" t="s">
        <v>758</v>
      </c>
    </row>
    <row r="305" spans="1:2" ht="18" x14ac:dyDescent="0.4">
      <c r="A305" s="294" t="str">
        <f t="shared" si="4"/>
        <v/>
      </c>
      <c r="B305" s="297" t="s">
        <v>759</v>
      </c>
    </row>
    <row r="306" spans="1:2" ht="18" x14ac:dyDescent="0.4">
      <c r="A306" s="294" t="str">
        <f t="shared" si="4"/>
        <v/>
      </c>
      <c r="B306" s="297" t="s">
        <v>760</v>
      </c>
    </row>
    <row r="307" spans="1:2" ht="18" x14ac:dyDescent="0.4">
      <c r="A307" s="294" t="str">
        <f t="shared" si="4"/>
        <v/>
      </c>
      <c r="B307" s="297" t="s">
        <v>761</v>
      </c>
    </row>
    <row r="308" spans="1:2" ht="18" x14ac:dyDescent="0.4">
      <c r="A308" s="294" t="str">
        <f t="shared" si="4"/>
        <v/>
      </c>
      <c r="B308" s="297" t="s">
        <v>762</v>
      </c>
    </row>
    <row r="309" spans="1:2" ht="18" x14ac:dyDescent="0.4">
      <c r="A309" s="294" t="str">
        <f t="shared" si="4"/>
        <v/>
      </c>
      <c r="B309" s="297" t="s">
        <v>763</v>
      </c>
    </row>
    <row r="310" spans="1:2" ht="18" x14ac:dyDescent="0.4">
      <c r="A310" s="294" t="str">
        <f t="shared" si="4"/>
        <v/>
      </c>
      <c r="B310" s="297" t="s">
        <v>764</v>
      </c>
    </row>
    <row r="311" spans="1:2" ht="18" x14ac:dyDescent="0.4">
      <c r="A311" s="294" t="str">
        <f t="shared" si="4"/>
        <v/>
      </c>
      <c r="B311" s="297" t="s">
        <v>765</v>
      </c>
    </row>
    <row r="312" spans="1:2" ht="18" x14ac:dyDescent="0.4">
      <c r="A312" s="294" t="str">
        <f t="shared" si="4"/>
        <v/>
      </c>
      <c r="B312" s="297" t="s">
        <v>766</v>
      </c>
    </row>
    <row r="313" spans="1:2" ht="18" x14ac:dyDescent="0.4">
      <c r="A313" s="294" t="str">
        <f t="shared" si="4"/>
        <v/>
      </c>
      <c r="B313" s="297" t="s">
        <v>767</v>
      </c>
    </row>
    <row r="314" spans="1:2" ht="18" x14ac:dyDescent="0.4">
      <c r="A314" s="294" t="str">
        <f t="shared" si="4"/>
        <v/>
      </c>
      <c r="B314" s="297" t="s">
        <v>768</v>
      </c>
    </row>
    <row r="315" spans="1:2" ht="18" x14ac:dyDescent="0.4">
      <c r="A315" s="294" t="str">
        <f t="shared" si="4"/>
        <v/>
      </c>
      <c r="B315" s="297" t="s">
        <v>769</v>
      </c>
    </row>
    <row r="316" spans="1:2" ht="18" x14ac:dyDescent="0.4">
      <c r="A316" s="294"/>
      <c r="B316" s="297" t="s">
        <v>770</v>
      </c>
    </row>
    <row r="317" spans="1:2" ht="18" x14ac:dyDescent="0.4">
      <c r="A317" s="294" t="str">
        <f t="shared" si="4"/>
        <v/>
      </c>
      <c r="B317" s="297" t="s">
        <v>771</v>
      </c>
    </row>
    <row r="318" spans="1:2" ht="18" x14ac:dyDescent="0.4">
      <c r="A318" s="294" t="str">
        <f t="shared" si="4"/>
        <v/>
      </c>
      <c r="B318" s="297" t="s">
        <v>772</v>
      </c>
    </row>
    <row r="319" spans="1:2" ht="18" x14ac:dyDescent="0.4">
      <c r="A319" s="294" t="str">
        <f t="shared" si="4"/>
        <v/>
      </c>
      <c r="B319" s="297" t="s">
        <v>47</v>
      </c>
    </row>
    <row r="320" spans="1:2" ht="18" x14ac:dyDescent="0.4">
      <c r="A320" s="294" t="str">
        <f t="shared" si="4"/>
        <v>第 37 條</v>
      </c>
      <c r="B320" s="297" t="s">
        <v>773</v>
      </c>
    </row>
    <row r="321" spans="1:2" ht="18" x14ac:dyDescent="0.4">
      <c r="A321" s="294" t="str">
        <f t="shared" si="4"/>
        <v/>
      </c>
      <c r="B321" s="297" t="s">
        <v>774</v>
      </c>
    </row>
    <row r="322" spans="1:2" ht="18" x14ac:dyDescent="0.4">
      <c r="A322" s="294" t="str">
        <f t="shared" si="4"/>
        <v/>
      </c>
      <c r="B322" s="297" t="s">
        <v>775</v>
      </c>
    </row>
    <row r="323" spans="1:2" ht="18" x14ac:dyDescent="0.4">
      <c r="A323" s="294" t="str">
        <f t="shared" si="4"/>
        <v/>
      </c>
      <c r="B323" s="297" t="s">
        <v>776</v>
      </c>
    </row>
    <row r="324" spans="1:2" ht="18" x14ac:dyDescent="0.4">
      <c r="A324" s="294" t="str">
        <f t="shared" si="4"/>
        <v/>
      </c>
      <c r="B324" s="297" t="s">
        <v>1146</v>
      </c>
    </row>
    <row r="325" spans="1:2" ht="18" x14ac:dyDescent="0.4">
      <c r="A325" s="375" t="str">
        <f t="shared" si="4"/>
        <v/>
      </c>
      <c r="B325" s="311" t="s">
        <v>777</v>
      </c>
    </row>
    <row r="326" spans="1:2" ht="18" x14ac:dyDescent="0.4">
      <c r="A326" s="376"/>
      <c r="B326" s="312" t="s">
        <v>778</v>
      </c>
    </row>
    <row r="327" spans="1:2" ht="18.5" x14ac:dyDescent="0.4">
      <c r="A327" s="376"/>
      <c r="B327" s="324" t="s">
        <v>779</v>
      </c>
    </row>
    <row r="328" spans="1:2" ht="18.5" x14ac:dyDescent="0.4">
      <c r="A328" s="376"/>
      <c r="B328" s="324" t="s">
        <v>780</v>
      </c>
    </row>
    <row r="329" spans="1:2" ht="18.5" x14ac:dyDescent="0.4">
      <c r="A329" s="376"/>
      <c r="B329" s="324" t="s">
        <v>781</v>
      </c>
    </row>
    <row r="330" spans="1:2" ht="18.5" x14ac:dyDescent="0.4">
      <c r="A330" s="376"/>
      <c r="B330" s="324" t="s">
        <v>782</v>
      </c>
    </row>
    <row r="331" spans="1:2" ht="18.5" x14ac:dyDescent="0.4">
      <c r="A331" s="376"/>
      <c r="B331" s="324" t="s">
        <v>783</v>
      </c>
    </row>
    <row r="332" spans="1:2" ht="18.5" x14ac:dyDescent="0.4">
      <c r="A332" s="376"/>
      <c r="B332" s="324" t="s">
        <v>784</v>
      </c>
    </row>
    <row r="333" spans="1:2" ht="18" x14ac:dyDescent="0.4">
      <c r="A333" s="376"/>
      <c r="B333" s="312" t="s">
        <v>785</v>
      </c>
    </row>
    <row r="334" spans="1:2" ht="19.5" customHeight="1" x14ac:dyDescent="0.4">
      <c r="A334" s="376"/>
      <c r="B334" s="312" t="s">
        <v>786</v>
      </c>
    </row>
    <row r="335" spans="1:2" ht="18" x14ac:dyDescent="0.4">
      <c r="A335" s="376"/>
      <c r="B335" s="312" t="s">
        <v>787</v>
      </c>
    </row>
    <row r="336" spans="1:2" ht="18" x14ac:dyDescent="0.4">
      <c r="A336" s="376"/>
      <c r="B336" s="312" t="s">
        <v>788</v>
      </c>
    </row>
    <row r="337" spans="1:2" ht="18.5" x14ac:dyDescent="0.4">
      <c r="A337" s="376"/>
      <c r="B337" s="312" t="s">
        <v>1139</v>
      </c>
    </row>
    <row r="338" spans="1:2" ht="18.5" x14ac:dyDescent="0.4">
      <c r="A338" s="376"/>
      <c r="B338" s="312" t="s">
        <v>1140</v>
      </c>
    </row>
    <row r="339" spans="1:2" ht="18.5" x14ac:dyDescent="0.4">
      <c r="A339" s="376"/>
      <c r="B339" s="313" t="s">
        <v>1138</v>
      </c>
    </row>
    <row r="340" spans="1:2" ht="18" x14ac:dyDescent="0.4">
      <c r="A340" s="376"/>
      <c r="B340" s="312" t="s">
        <v>789</v>
      </c>
    </row>
    <row r="341" spans="1:2" ht="18" x14ac:dyDescent="0.4">
      <c r="A341" s="376"/>
      <c r="B341" s="312" t="s">
        <v>790</v>
      </c>
    </row>
    <row r="342" spans="1:2" ht="18" x14ac:dyDescent="0.4">
      <c r="A342" s="294" t="e">
        <f>IF(LEFT(#REF!,1)="第",#REF!,"")</f>
        <v>#REF!</v>
      </c>
      <c r="B342" s="330" t="s">
        <v>791</v>
      </c>
    </row>
    <row r="343" spans="1:2" ht="18" x14ac:dyDescent="0.4">
      <c r="A343" s="294" t="str">
        <f t="shared" ref="A343:A389" si="5">IF(LEFT(B342,1)="第",B342,"")</f>
        <v/>
      </c>
      <c r="B343" s="297" t="s">
        <v>49</v>
      </c>
    </row>
    <row r="344" spans="1:2" ht="18" x14ac:dyDescent="0.4">
      <c r="A344" s="294" t="str">
        <f t="shared" si="5"/>
        <v>第 39 條</v>
      </c>
      <c r="B344" s="297" t="s">
        <v>792</v>
      </c>
    </row>
    <row r="345" spans="1:2" ht="18" x14ac:dyDescent="0.4">
      <c r="A345" s="294"/>
      <c r="B345" s="297" t="s">
        <v>793</v>
      </c>
    </row>
    <row r="346" spans="1:2" ht="18" x14ac:dyDescent="0.4">
      <c r="A346" s="294" t="str">
        <f t="shared" si="5"/>
        <v/>
      </c>
      <c r="B346" s="297" t="s">
        <v>794</v>
      </c>
    </row>
    <row r="347" spans="1:2" ht="18" x14ac:dyDescent="0.4">
      <c r="A347" s="294" t="str">
        <f t="shared" si="5"/>
        <v/>
      </c>
      <c r="B347" s="297" t="s">
        <v>795</v>
      </c>
    </row>
    <row r="348" spans="1:2" ht="18" x14ac:dyDescent="0.4">
      <c r="A348" s="294" t="str">
        <f t="shared" si="5"/>
        <v/>
      </c>
      <c r="B348" s="297" t="s">
        <v>50</v>
      </c>
    </row>
    <row r="349" spans="1:2" ht="18" x14ac:dyDescent="0.4">
      <c r="A349" s="294" t="str">
        <f t="shared" si="5"/>
        <v>第 40 條</v>
      </c>
      <c r="B349" s="297" t="s">
        <v>796</v>
      </c>
    </row>
    <row r="350" spans="1:2" ht="18" x14ac:dyDescent="0.4">
      <c r="A350" s="294" t="str">
        <f t="shared" si="5"/>
        <v/>
      </c>
      <c r="B350" s="297" t="s">
        <v>797</v>
      </c>
    </row>
    <row r="351" spans="1:2" ht="18" x14ac:dyDescent="0.4">
      <c r="A351" s="294" t="str">
        <f t="shared" si="5"/>
        <v/>
      </c>
      <c r="B351" s="297" t="s">
        <v>798</v>
      </c>
    </row>
    <row r="352" spans="1:2" ht="18" x14ac:dyDescent="0.4">
      <c r="A352" s="294" t="str">
        <f t="shared" si="5"/>
        <v/>
      </c>
      <c r="B352" s="297" t="s">
        <v>799</v>
      </c>
    </row>
    <row r="353" spans="1:2" ht="18" x14ac:dyDescent="0.4">
      <c r="A353" s="294" t="str">
        <f t="shared" si="5"/>
        <v/>
      </c>
      <c r="B353" s="297" t="s">
        <v>800</v>
      </c>
    </row>
    <row r="354" spans="1:2" ht="18" x14ac:dyDescent="0.4">
      <c r="A354" s="294" t="str">
        <f t="shared" si="5"/>
        <v/>
      </c>
      <c r="B354" s="297" t="s">
        <v>51</v>
      </c>
    </row>
    <row r="355" spans="1:2" ht="18" x14ac:dyDescent="0.4">
      <c r="A355" s="294" t="str">
        <f t="shared" si="5"/>
        <v>第 41 條</v>
      </c>
      <c r="B355" s="297" t="s">
        <v>801</v>
      </c>
    </row>
    <row r="356" spans="1:2" ht="18" x14ac:dyDescent="0.4">
      <c r="A356" s="294" t="str">
        <f t="shared" si="5"/>
        <v/>
      </c>
      <c r="B356" s="297" t="s">
        <v>802</v>
      </c>
    </row>
    <row r="357" spans="1:2" ht="18" x14ac:dyDescent="0.4">
      <c r="A357" s="294" t="str">
        <f t="shared" si="5"/>
        <v/>
      </c>
      <c r="B357" s="297" t="s">
        <v>52</v>
      </c>
    </row>
    <row r="358" spans="1:2" ht="18" x14ac:dyDescent="0.4">
      <c r="A358" s="294" t="str">
        <f t="shared" si="5"/>
        <v>第 42 條</v>
      </c>
      <c r="B358" s="297" t="s">
        <v>803</v>
      </c>
    </row>
    <row r="359" spans="1:2" ht="18" x14ac:dyDescent="0.4">
      <c r="A359" s="294" t="str">
        <f t="shared" si="5"/>
        <v/>
      </c>
      <c r="B359" s="297" t="s">
        <v>804</v>
      </c>
    </row>
    <row r="360" spans="1:2" ht="18" x14ac:dyDescent="0.4">
      <c r="A360" s="294" t="str">
        <f t="shared" si="5"/>
        <v/>
      </c>
      <c r="B360" s="297" t="s">
        <v>53</v>
      </c>
    </row>
    <row r="361" spans="1:2" ht="18" x14ac:dyDescent="0.4">
      <c r="A361" s="294" t="str">
        <f t="shared" si="5"/>
        <v>第 43 條</v>
      </c>
      <c r="B361" s="297" t="s">
        <v>805</v>
      </c>
    </row>
    <row r="362" spans="1:2" ht="18" x14ac:dyDescent="0.4">
      <c r="A362" s="294" t="str">
        <f t="shared" si="5"/>
        <v/>
      </c>
      <c r="B362" s="297" t="s">
        <v>806</v>
      </c>
    </row>
    <row r="363" spans="1:2" ht="18.5" x14ac:dyDescent="0.4">
      <c r="A363" s="294" t="str">
        <f t="shared" si="5"/>
        <v/>
      </c>
      <c r="B363" s="296" t="s">
        <v>409</v>
      </c>
    </row>
    <row r="364" spans="1:2" ht="18" x14ac:dyDescent="0.4">
      <c r="A364" s="294"/>
      <c r="B364" s="297" t="s">
        <v>54</v>
      </c>
    </row>
    <row r="365" spans="1:2" ht="18" x14ac:dyDescent="0.4">
      <c r="A365" s="294" t="str">
        <f t="shared" si="5"/>
        <v>第 44 條</v>
      </c>
      <c r="B365" s="297" t="s">
        <v>807</v>
      </c>
    </row>
    <row r="366" spans="1:2" ht="18" x14ac:dyDescent="0.4">
      <c r="A366" s="294" t="str">
        <f t="shared" si="5"/>
        <v/>
      </c>
      <c r="B366" s="297" t="s">
        <v>808</v>
      </c>
    </row>
    <row r="367" spans="1:2" ht="18" x14ac:dyDescent="0.4">
      <c r="A367" s="294" t="str">
        <f t="shared" si="5"/>
        <v/>
      </c>
      <c r="B367" s="297" t="s">
        <v>55</v>
      </c>
    </row>
    <row r="368" spans="1:2" ht="18" x14ac:dyDescent="0.4">
      <c r="A368" s="294" t="str">
        <f t="shared" si="5"/>
        <v>第 45 條</v>
      </c>
      <c r="B368" s="297" t="s">
        <v>809</v>
      </c>
    </row>
    <row r="369" spans="1:2" ht="18" x14ac:dyDescent="0.4">
      <c r="A369" s="294" t="str">
        <f t="shared" si="5"/>
        <v/>
      </c>
      <c r="B369" s="297" t="s">
        <v>810</v>
      </c>
    </row>
    <row r="370" spans="1:2" ht="18" x14ac:dyDescent="0.4">
      <c r="A370" s="294" t="str">
        <f t="shared" si="5"/>
        <v/>
      </c>
      <c r="B370" s="297" t="s">
        <v>811</v>
      </c>
    </row>
    <row r="371" spans="1:2" ht="18" x14ac:dyDescent="0.4">
      <c r="A371" s="294" t="str">
        <f t="shared" si="5"/>
        <v/>
      </c>
      <c r="B371" s="297" t="s">
        <v>812</v>
      </c>
    </row>
    <row r="372" spans="1:2" ht="18" x14ac:dyDescent="0.4">
      <c r="A372" s="294"/>
      <c r="B372" s="297" t="s">
        <v>813</v>
      </c>
    </row>
    <row r="373" spans="1:2" ht="18" x14ac:dyDescent="0.4">
      <c r="A373" s="294" t="str">
        <f t="shared" si="5"/>
        <v/>
      </c>
      <c r="B373" s="297" t="s">
        <v>814</v>
      </c>
    </row>
    <row r="374" spans="1:2" ht="18" x14ac:dyDescent="0.4">
      <c r="A374" s="294" t="str">
        <f t="shared" si="5"/>
        <v/>
      </c>
      <c r="B374" s="297" t="s">
        <v>815</v>
      </c>
    </row>
    <row r="375" spans="1:2" ht="18" x14ac:dyDescent="0.4">
      <c r="A375" s="294" t="str">
        <f t="shared" si="5"/>
        <v/>
      </c>
      <c r="B375" s="297" t="s">
        <v>816</v>
      </c>
    </row>
    <row r="376" spans="1:2" ht="18" x14ac:dyDescent="0.4">
      <c r="A376" s="294" t="str">
        <f t="shared" si="5"/>
        <v/>
      </c>
      <c r="B376" s="297" t="s">
        <v>56</v>
      </c>
    </row>
    <row r="377" spans="1:2" ht="18" x14ac:dyDescent="0.4">
      <c r="A377" s="294" t="str">
        <f t="shared" si="5"/>
        <v>第 46 條</v>
      </c>
      <c r="B377" s="297" t="s">
        <v>817</v>
      </c>
    </row>
    <row r="378" spans="1:2" ht="18" x14ac:dyDescent="0.4">
      <c r="A378" s="294" t="str">
        <f t="shared" si="5"/>
        <v/>
      </c>
      <c r="B378" s="297" t="s">
        <v>818</v>
      </c>
    </row>
    <row r="379" spans="1:2" ht="18" x14ac:dyDescent="0.4">
      <c r="A379" s="294" t="str">
        <f t="shared" si="5"/>
        <v/>
      </c>
      <c r="B379" s="297" t="s">
        <v>57</v>
      </c>
    </row>
    <row r="380" spans="1:2" ht="18" x14ac:dyDescent="0.4">
      <c r="A380" s="294" t="str">
        <f t="shared" si="5"/>
        <v>第 47 條</v>
      </c>
      <c r="B380" s="297" t="s">
        <v>819</v>
      </c>
    </row>
    <row r="381" spans="1:2" ht="18" x14ac:dyDescent="0.4">
      <c r="A381" s="294" t="str">
        <f t="shared" si="5"/>
        <v/>
      </c>
      <c r="B381" s="297" t="s">
        <v>820</v>
      </c>
    </row>
    <row r="382" spans="1:2" ht="18" x14ac:dyDescent="0.4">
      <c r="A382" s="294" t="str">
        <f t="shared" si="5"/>
        <v/>
      </c>
      <c r="B382" s="297" t="s">
        <v>58</v>
      </c>
    </row>
    <row r="383" spans="1:2" ht="18" x14ac:dyDescent="0.4">
      <c r="A383" s="294" t="str">
        <f t="shared" si="5"/>
        <v>第 48 條</v>
      </c>
      <c r="B383" s="297" t="s">
        <v>821</v>
      </c>
    </row>
    <row r="384" spans="1:2" ht="18" x14ac:dyDescent="0.4">
      <c r="A384" s="294" t="str">
        <f t="shared" si="5"/>
        <v/>
      </c>
      <c r="B384" s="297" t="s">
        <v>59</v>
      </c>
    </row>
    <row r="385" spans="1:2" ht="18" x14ac:dyDescent="0.4">
      <c r="A385" s="294" t="str">
        <f t="shared" si="5"/>
        <v>第 49 條</v>
      </c>
      <c r="B385" s="297" t="s">
        <v>822</v>
      </c>
    </row>
    <row r="386" spans="1:2" ht="18" x14ac:dyDescent="0.4">
      <c r="A386" s="294" t="str">
        <f t="shared" si="5"/>
        <v/>
      </c>
      <c r="B386" s="297" t="s">
        <v>823</v>
      </c>
    </row>
    <row r="387" spans="1:2" ht="18" x14ac:dyDescent="0.4">
      <c r="A387" s="294" t="str">
        <f t="shared" si="5"/>
        <v/>
      </c>
      <c r="B387" s="297" t="s">
        <v>824</v>
      </c>
    </row>
    <row r="388" spans="1:2" ht="18" x14ac:dyDescent="0.4">
      <c r="A388" s="294" t="str">
        <f t="shared" si="5"/>
        <v/>
      </c>
      <c r="B388" s="297" t="s">
        <v>825</v>
      </c>
    </row>
    <row r="389" spans="1:2" ht="18" x14ac:dyDescent="0.4">
      <c r="A389" s="294" t="str">
        <f t="shared" si="5"/>
        <v/>
      </c>
      <c r="B389" s="297" t="s">
        <v>826</v>
      </c>
    </row>
    <row r="390" spans="1:2" ht="18" x14ac:dyDescent="0.4">
      <c r="A390" s="294" t="str">
        <f t="shared" ref="A390:A453" si="6">IF(LEFT(B389,1)="第",B389,"")</f>
        <v/>
      </c>
      <c r="B390" s="297" t="s">
        <v>827</v>
      </c>
    </row>
    <row r="391" spans="1:2" ht="18" x14ac:dyDescent="0.4">
      <c r="A391" s="294" t="str">
        <f t="shared" si="6"/>
        <v/>
      </c>
      <c r="B391" s="297" t="s">
        <v>828</v>
      </c>
    </row>
    <row r="392" spans="1:2" ht="18" x14ac:dyDescent="0.4">
      <c r="A392" s="294" t="str">
        <f t="shared" si="6"/>
        <v/>
      </c>
      <c r="B392" s="297" t="s">
        <v>829</v>
      </c>
    </row>
    <row r="393" spans="1:2" ht="18" x14ac:dyDescent="0.4">
      <c r="A393" s="294" t="str">
        <f t="shared" si="6"/>
        <v/>
      </c>
      <c r="B393" s="297" t="s">
        <v>830</v>
      </c>
    </row>
    <row r="394" spans="1:2" ht="18" x14ac:dyDescent="0.4">
      <c r="A394" s="294" t="str">
        <f t="shared" si="6"/>
        <v/>
      </c>
      <c r="B394" s="297" t="s">
        <v>831</v>
      </c>
    </row>
    <row r="395" spans="1:2" ht="18" x14ac:dyDescent="0.4">
      <c r="A395" s="294"/>
      <c r="B395" s="297" t="s">
        <v>832</v>
      </c>
    </row>
    <row r="396" spans="1:2" ht="18" x14ac:dyDescent="0.4">
      <c r="A396" s="294"/>
      <c r="B396" s="297" t="s">
        <v>833</v>
      </c>
    </row>
    <row r="397" spans="1:2" ht="18" x14ac:dyDescent="0.4">
      <c r="A397" s="294"/>
      <c r="B397" s="297" t="s">
        <v>60</v>
      </c>
    </row>
    <row r="398" spans="1:2" ht="18" x14ac:dyDescent="0.4">
      <c r="A398" s="294" t="str">
        <f t="shared" si="6"/>
        <v>第 50 條</v>
      </c>
      <c r="B398" s="297" t="s">
        <v>834</v>
      </c>
    </row>
    <row r="399" spans="1:2" ht="18" x14ac:dyDescent="0.4">
      <c r="A399" s="294" t="str">
        <f t="shared" si="6"/>
        <v/>
      </c>
      <c r="B399" s="297" t="s">
        <v>835</v>
      </c>
    </row>
    <row r="400" spans="1:2" ht="18" x14ac:dyDescent="0.4">
      <c r="A400" s="294" t="str">
        <f t="shared" si="6"/>
        <v/>
      </c>
      <c r="B400" s="297" t="s">
        <v>836</v>
      </c>
    </row>
    <row r="401" spans="1:2" ht="18" x14ac:dyDescent="0.4">
      <c r="A401" s="294" t="str">
        <f t="shared" si="6"/>
        <v/>
      </c>
      <c r="B401" s="297" t="s">
        <v>837</v>
      </c>
    </row>
    <row r="402" spans="1:2" ht="18" x14ac:dyDescent="0.4">
      <c r="A402" s="294" t="str">
        <f t="shared" si="6"/>
        <v/>
      </c>
      <c r="B402" s="297" t="s">
        <v>61</v>
      </c>
    </row>
    <row r="403" spans="1:2" ht="18" x14ac:dyDescent="0.4">
      <c r="A403" s="294" t="str">
        <f t="shared" si="6"/>
        <v>第 51 條</v>
      </c>
      <c r="B403" s="297" t="s">
        <v>838</v>
      </c>
    </row>
    <row r="404" spans="1:2" ht="18" x14ac:dyDescent="0.4">
      <c r="A404" s="294" t="str">
        <f t="shared" si="6"/>
        <v/>
      </c>
      <c r="B404" s="297" t="s">
        <v>839</v>
      </c>
    </row>
    <row r="405" spans="1:2" ht="18" x14ac:dyDescent="0.4">
      <c r="A405" s="294" t="str">
        <f t="shared" si="6"/>
        <v/>
      </c>
      <c r="B405" s="297" t="s">
        <v>840</v>
      </c>
    </row>
    <row r="406" spans="1:2" ht="18" x14ac:dyDescent="0.4">
      <c r="A406" s="294" t="str">
        <f t="shared" si="6"/>
        <v>第 52 條</v>
      </c>
      <c r="B406" s="297" t="s">
        <v>841</v>
      </c>
    </row>
    <row r="407" spans="1:2" ht="18" x14ac:dyDescent="0.4">
      <c r="A407" s="294" t="str">
        <f t="shared" si="6"/>
        <v/>
      </c>
      <c r="B407" s="297" t="s">
        <v>842</v>
      </c>
    </row>
    <row r="408" spans="1:2" ht="18" x14ac:dyDescent="0.4">
      <c r="A408" s="294" t="str">
        <f t="shared" si="6"/>
        <v/>
      </c>
      <c r="B408" s="297" t="s">
        <v>843</v>
      </c>
    </row>
    <row r="409" spans="1:2" ht="18.5" x14ac:dyDescent="0.4">
      <c r="A409" s="294" t="str">
        <f t="shared" si="6"/>
        <v/>
      </c>
      <c r="B409" s="296" t="s">
        <v>413</v>
      </c>
    </row>
    <row r="410" spans="1:2" ht="18" x14ac:dyDescent="0.4">
      <c r="A410" s="294"/>
      <c r="B410" s="297" t="s">
        <v>844</v>
      </c>
    </row>
    <row r="411" spans="1:2" ht="18" x14ac:dyDescent="0.4">
      <c r="A411" s="294" t="str">
        <f t="shared" si="6"/>
        <v>第 53 條</v>
      </c>
      <c r="B411" s="297" t="s">
        <v>845</v>
      </c>
    </row>
    <row r="412" spans="1:2" ht="18" x14ac:dyDescent="0.4">
      <c r="A412" s="294" t="str">
        <f t="shared" si="6"/>
        <v/>
      </c>
      <c r="B412" s="297" t="s">
        <v>846</v>
      </c>
    </row>
    <row r="413" spans="1:2" ht="18" x14ac:dyDescent="0.4">
      <c r="A413" s="294" t="str">
        <f t="shared" si="6"/>
        <v/>
      </c>
      <c r="B413" s="297" t="s">
        <v>847</v>
      </c>
    </row>
    <row r="414" spans="1:2" ht="18" x14ac:dyDescent="0.4">
      <c r="A414" s="294" t="str">
        <f t="shared" si="6"/>
        <v/>
      </c>
      <c r="B414" s="297" t="s">
        <v>848</v>
      </c>
    </row>
    <row r="415" spans="1:2" ht="18" x14ac:dyDescent="0.4">
      <c r="A415" s="294" t="str">
        <f t="shared" si="6"/>
        <v/>
      </c>
      <c r="B415" s="297" t="s">
        <v>849</v>
      </c>
    </row>
    <row r="416" spans="1:2" ht="18" x14ac:dyDescent="0.4">
      <c r="A416" s="294" t="str">
        <f t="shared" si="6"/>
        <v>第 54 條</v>
      </c>
      <c r="B416" s="297" t="s">
        <v>850</v>
      </c>
    </row>
    <row r="417" spans="1:2" ht="18" x14ac:dyDescent="0.4">
      <c r="A417" s="294" t="str">
        <f t="shared" si="6"/>
        <v/>
      </c>
      <c r="B417" s="297" t="s">
        <v>851</v>
      </c>
    </row>
    <row r="418" spans="1:2" ht="18" x14ac:dyDescent="0.4">
      <c r="A418" s="294" t="str">
        <f t="shared" si="6"/>
        <v/>
      </c>
      <c r="B418" s="297" t="s">
        <v>852</v>
      </c>
    </row>
    <row r="419" spans="1:2" ht="18" x14ac:dyDescent="0.4">
      <c r="A419" s="294" t="str">
        <f t="shared" si="6"/>
        <v/>
      </c>
      <c r="B419" s="297" t="s">
        <v>853</v>
      </c>
    </row>
    <row r="420" spans="1:2" ht="18" x14ac:dyDescent="0.4">
      <c r="A420" s="294" t="str">
        <f t="shared" si="6"/>
        <v/>
      </c>
      <c r="B420" s="297" t="s">
        <v>854</v>
      </c>
    </row>
    <row r="421" spans="1:2" ht="18" x14ac:dyDescent="0.4">
      <c r="A421" s="294" t="str">
        <f t="shared" si="6"/>
        <v/>
      </c>
      <c r="B421" s="297" t="s">
        <v>855</v>
      </c>
    </row>
    <row r="422" spans="1:2" ht="18" x14ac:dyDescent="0.4">
      <c r="A422" s="294" t="str">
        <f t="shared" si="6"/>
        <v>第 55 條</v>
      </c>
      <c r="B422" s="297" t="s">
        <v>856</v>
      </c>
    </row>
    <row r="423" spans="1:2" ht="18" x14ac:dyDescent="0.4">
      <c r="A423" s="294" t="str">
        <f t="shared" si="6"/>
        <v/>
      </c>
      <c r="B423" s="297" t="s">
        <v>857</v>
      </c>
    </row>
    <row r="424" spans="1:2" ht="18" x14ac:dyDescent="0.4">
      <c r="A424" s="294" t="str">
        <f t="shared" si="6"/>
        <v/>
      </c>
      <c r="B424" s="297" t="s">
        <v>858</v>
      </c>
    </row>
    <row r="425" spans="1:2" ht="18" x14ac:dyDescent="0.4">
      <c r="A425" s="294" t="str">
        <f t="shared" si="6"/>
        <v/>
      </c>
      <c r="B425" s="297" t="s">
        <v>859</v>
      </c>
    </row>
    <row r="426" spans="1:2" ht="18" x14ac:dyDescent="0.4">
      <c r="A426" s="294" t="str">
        <f t="shared" si="6"/>
        <v/>
      </c>
      <c r="B426" s="297" t="s">
        <v>860</v>
      </c>
    </row>
    <row r="427" spans="1:2" ht="18" x14ac:dyDescent="0.4">
      <c r="A427" s="294" t="str">
        <f t="shared" si="6"/>
        <v/>
      </c>
      <c r="B427" s="297" t="s">
        <v>861</v>
      </c>
    </row>
    <row r="428" spans="1:2" ht="18" x14ac:dyDescent="0.4">
      <c r="A428" s="294" t="str">
        <f t="shared" si="6"/>
        <v/>
      </c>
      <c r="B428" s="297" t="s">
        <v>862</v>
      </c>
    </row>
    <row r="429" spans="1:2" ht="18" x14ac:dyDescent="0.4">
      <c r="A429" s="294" t="str">
        <f t="shared" si="6"/>
        <v/>
      </c>
      <c r="B429" s="297" t="s">
        <v>863</v>
      </c>
    </row>
    <row r="430" spans="1:2" ht="18" x14ac:dyDescent="0.4">
      <c r="A430" s="294"/>
      <c r="B430" s="297" t="s">
        <v>864</v>
      </c>
    </row>
    <row r="431" spans="1:2" ht="18" x14ac:dyDescent="0.4">
      <c r="A431" s="294" t="str">
        <f t="shared" si="6"/>
        <v/>
      </c>
      <c r="B431" s="297" t="s">
        <v>865</v>
      </c>
    </row>
    <row r="432" spans="1:2" ht="18" x14ac:dyDescent="0.4">
      <c r="A432" s="294" t="str">
        <f t="shared" si="6"/>
        <v/>
      </c>
      <c r="B432" s="297" t="s">
        <v>866</v>
      </c>
    </row>
    <row r="433" spans="1:2" ht="18" x14ac:dyDescent="0.4">
      <c r="A433" s="294" t="str">
        <f t="shared" si="6"/>
        <v>第 56 條</v>
      </c>
      <c r="B433" s="297" t="s">
        <v>867</v>
      </c>
    </row>
    <row r="434" spans="1:2" ht="18" x14ac:dyDescent="0.4">
      <c r="A434" s="294" t="str">
        <f t="shared" si="6"/>
        <v/>
      </c>
      <c r="B434" s="297" t="s">
        <v>868</v>
      </c>
    </row>
    <row r="435" spans="1:2" ht="18" x14ac:dyDescent="0.4">
      <c r="A435" s="294" t="str">
        <f t="shared" si="6"/>
        <v/>
      </c>
      <c r="B435" s="297" t="s">
        <v>869</v>
      </c>
    </row>
    <row r="436" spans="1:2" ht="18" x14ac:dyDescent="0.4">
      <c r="A436" s="294" t="str">
        <f t="shared" si="6"/>
        <v/>
      </c>
      <c r="B436" s="297" t="s">
        <v>648</v>
      </c>
    </row>
    <row r="437" spans="1:2" ht="18" x14ac:dyDescent="0.4">
      <c r="A437" s="294" t="str">
        <f t="shared" si="6"/>
        <v/>
      </c>
      <c r="B437" s="297" t="s">
        <v>870</v>
      </c>
    </row>
    <row r="438" spans="1:2" ht="18" x14ac:dyDescent="0.4">
      <c r="A438" s="294" t="str">
        <f t="shared" si="6"/>
        <v/>
      </c>
      <c r="B438" s="297" t="s">
        <v>871</v>
      </c>
    </row>
    <row r="439" spans="1:2" ht="18" x14ac:dyDescent="0.4">
      <c r="A439" s="294" t="str">
        <f t="shared" si="6"/>
        <v/>
      </c>
      <c r="B439" s="297" t="s">
        <v>872</v>
      </c>
    </row>
    <row r="440" spans="1:2" ht="18" x14ac:dyDescent="0.4">
      <c r="A440" s="294" t="str">
        <f t="shared" si="6"/>
        <v/>
      </c>
      <c r="B440" s="297" t="s">
        <v>873</v>
      </c>
    </row>
    <row r="441" spans="1:2" ht="18" x14ac:dyDescent="0.4">
      <c r="A441" s="294" t="str">
        <f t="shared" si="6"/>
        <v/>
      </c>
      <c r="B441" s="297" t="s">
        <v>874</v>
      </c>
    </row>
    <row r="442" spans="1:2" ht="18" x14ac:dyDescent="0.4">
      <c r="A442" s="294"/>
      <c r="B442" s="297" t="s">
        <v>875</v>
      </c>
    </row>
    <row r="443" spans="1:2" ht="18" x14ac:dyDescent="0.4">
      <c r="A443" s="294" t="str">
        <f t="shared" si="6"/>
        <v/>
      </c>
      <c r="B443" s="297" t="s">
        <v>62</v>
      </c>
    </row>
    <row r="444" spans="1:2" ht="18" x14ac:dyDescent="0.4">
      <c r="A444" s="294" t="str">
        <f t="shared" si="6"/>
        <v/>
      </c>
      <c r="B444" s="297" t="s">
        <v>876</v>
      </c>
    </row>
    <row r="445" spans="1:2" ht="18" x14ac:dyDescent="0.4">
      <c r="A445" s="294" t="str">
        <f t="shared" si="6"/>
        <v/>
      </c>
      <c r="B445" s="297" t="s">
        <v>877</v>
      </c>
    </row>
    <row r="446" spans="1:2" ht="18" x14ac:dyDescent="0.4">
      <c r="A446" s="294" t="str">
        <f t="shared" si="6"/>
        <v/>
      </c>
      <c r="B446" s="297" t="s">
        <v>878</v>
      </c>
    </row>
    <row r="447" spans="1:2" ht="18" x14ac:dyDescent="0.4">
      <c r="A447" s="294" t="str">
        <f t="shared" si="6"/>
        <v/>
      </c>
      <c r="B447" s="297" t="s">
        <v>879</v>
      </c>
    </row>
    <row r="448" spans="1:2" ht="18" x14ac:dyDescent="0.4">
      <c r="A448" s="294" t="str">
        <f t="shared" si="6"/>
        <v/>
      </c>
      <c r="B448" s="297" t="s">
        <v>880</v>
      </c>
    </row>
    <row r="449" spans="1:2" ht="18" x14ac:dyDescent="0.4">
      <c r="A449" s="294" t="str">
        <f t="shared" si="6"/>
        <v/>
      </c>
      <c r="B449" s="297" t="s">
        <v>881</v>
      </c>
    </row>
    <row r="450" spans="1:2" ht="18" x14ac:dyDescent="0.4">
      <c r="A450" s="294" t="str">
        <f t="shared" si="6"/>
        <v/>
      </c>
      <c r="B450" s="297" t="s">
        <v>882</v>
      </c>
    </row>
    <row r="451" spans="1:2" ht="18" x14ac:dyDescent="0.4">
      <c r="A451" s="294" t="str">
        <f t="shared" si="6"/>
        <v/>
      </c>
      <c r="B451" s="297" t="s">
        <v>883</v>
      </c>
    </row>
    <row r="452" spans="1:2" ht="18" x14ac:dyDescent="0.4">
      <c r="A452" s="294" t="str">
        <f t="shared" si="6"/>
        <v/>
      </c>
      <c r="B452" s="297" t="s">
        <v>884</v>
      </c>
    </row>
    <row r="453" spans="1:2" ht="18" x14ac:dyDescent="0.4">
      <c r="A453" s="294" t="str">
        <f t="shared" si="6"/>
        <v/>
      </c>
      <c r="B453" s="297" t="s">
        <v>885</v>
      </c>
    </row>
    <row r="454" spans="1:2" ht="18" x14ac:dyDescent="0.4">
      <c r="A454" s="294" t="str">
        <f t="shared" ref="A454:A517" si="7">IF(LEFT(B453,1)="第",B453,"")</f>
        <v/>
      </c>
      <c r="B454" s="297" t="s">
        <v>886</v>
      </c>
    </row>
    <row r="455" spans="1:2" ht="18" x14ac:dyDescent="0.4">
      <c r="A455" s="294" t="str">
        <f t="shared" si="7"/>
        <v/>
      </c>
      <c r="B455" s="297" t="s">
        <v>887</v>
      </c>
    </row>
    <row r="456" spans="1:2" ht="18" x14ac:dyDescent="0.4">
      <c r="A456" s="294" t="str">
        <f t="shared" si="7"/>
        <v/>
      </c>
      <c r="B456" s="297" t="s">
        <v>888</v>
      </c>
    </row>
    <row r="457" spans="1:2" ht="18" x14ac:dyDescent="0.4">
      <c r="A457" s="294" t="str">
        <f t="shared" si="7"/>
        <v/>
      </c>
      <c r="B457" s="297" t="s">
        <v>889</v>
      </c>
    </row>
    <row r="458" spans="1:2" ht="18" x14ac:dyDescent="0.4">
      <c r="A458" s="294" t="str">
        <f t="shared" si="7"/>
        <v/>
      </c>
      <c r="B458" s="297" t="s">
        <v>890</v>
      </c>
    </row>
    <row r="459" spans="1:2" ht="18" x14ac:dyDescent="0.4">
      <c r="A459" s="294" t="str">
        <f t="shared" si="7"/>
        <v/>
      </c>
      <c r="B459" s="297" t="s">
        <v>891</v>
      </c>
    </row>
    <row r="460" spans="1:2" ht="18" x14ac:dyDescent="0.4">
      <c r="A460" s="294" t="str">
        <f t="shared" si="7"/>
        <v>第 57 條</v>
      </c>
      <c r="B460" s="297" t="s">
        <v>892</v>
      </c>
    </row>
    <row r="461" spans="1:2" ht="18" x14ac:dyDescent="0.4">
      <c r="A461" s="294" t="str">
        <f t="shared" si="7"/>
        <v/>
      </c>
      <c r="B461" s="297" t="s">
        <v>893</v>
      </c>
    </row>
    <row r="462" spans="1:2" ht="18" x14ac:dyDescent="0.4">
      <c r="A462" s="294" t="str">
        <f t="shared" si="7"/>
        <v/>
      </c>
      <c r="B462" s="297" t="s">
        <v>894</v>
      </c>
    </row>
    <row r="463" spans="1:2" ht="18" x14ac:dyDescent="0.4">
      <c r="A463" s="294" t="str">
        <f t="shared" si="7"/>
        <v>第 58 條</v>
      </c>
      <c r="B463" s="297" t="s">
        <v>895</v>
      </c>
    </row>
    <row r="464" spans="1:2" ht="18" x14ac:dyDescent="0.4">
      <c r="A464" s="294" t="str">
        <f t="shared" si="7"/>
        <v/>
      </c>
      <c r="B464" s="297" t="s">
        <v>896</v>
      </c>
    </row>
    <row r="465" spans="1:2" ht="18" x14ac:dyDescent="0.4">
      <c r="A465" s="294" t="str">
        <f t="shared" si="7"/>
        <v/>
      </c>
      <c r="B465" s="297" t="s">
        <v>897</v>
      </c>
    </row>
    <row r="466" spans="1:2" ht="18" x14ac:dyDescent="0.4">
      <c r="A466" s="294" t="str">
        <f t="shared" si="7"/>
        <v/>
      </c>
      <c r="B466" s="297" t="s">
        <v>898</v>
      </c>
    </row>
    <row r="467" spans="1:2" ht="18" x14ac:dyDescent="0.4">
      <c r="A467" s="294" t="str">
        <f t="shared" si="7"/>
        <v/>
      </c>
      <c r="B467" s="297" t="s">
        <v>899</v>
      </c>
    </row>
    <row r="468" spans="1:2" ht="18.5" x14ac:dyDescent="0.4">
      <c r="A468" s="294" t="str">
        <f t="shared" si="7"/>
        <v/>
      </c>
      <c r="B468" s="296" t="s">
        <v>427</v>
      </c>
    </row>
    <row r="469" spans="1:2" ht="18" x14ac:dyDescent="0.4">
      <c r="A469" s="294"/>
      <c r="B469" s="297" t="s">
        <v>900</v>
      </c>
    </row>
    <row r="470" spans="1:2" ht="18" x14ac:dyDescent="0.4">
      <c r="A470" s="294" t="str">
        <f t="shared" si="7"/>
        <v>第 59 條</v>
      </c>
      <c r="B470" s="297" t="s">
        <v>901</v>
      </c>
    </row>
    <row r="471" spans="1:2" ht="18" x14ac:dyDescent="0.4">
      <c r="A471" s="294" t="str">
        <f t="shared" si="7"/>
        <v/>
      </c>
      <c r="B471" s="297" t="s">
        <v>902</v>
      </c>
    </row>
    <row r="472" spans="1:2" ht="18" x14ac:dyDescent="0.4">
      <c r="A472" s="294" t="str">
        <f t="shared" si="7"/>
        <v/>
      </c>
      <c r="B472" s="297" t="s">
        <v>903</v>
      </c>
    </row>
    <row r="473" spans="1:2" ht="18" x14ac:dyDescent="0.4">
      <c r="A473" s="294" t="str">
        <f t="shared" si="7"/>
        <v/>
      </c>
      <c r="B473" s="297" t="s">
        <v>904</v>
      </c>
    </row>
    <row r="474" spans="1:2" ht="18" x14ac:dyDescent="0.4">
      <c r="A474" s="294" t="str">
        <f t="shared" si="7"/>
        <v/>
      </c>
      <c r="B474" s="297" t="s">
        <v>905</v>
      </c>
    </row>
    <row r="475" spans="1:2" ht="18" x14ac:dyDescent="0.4">
      <c r="A475" s="294" t="str">
        <f t="shared" si="7"/>
        <v/>
      </c>
      <c r="B475" s="297" t="s">
        <v>906</v>
      </c>
    </row>
    <row r="476" spans="1:2" ht="18" x14ac:dyDescent="0.4">
      <c r="A476" s="294" t="str">
        <f t="shared" si="7"/>
        <v/>
      </c>
      <c r="B476" s="297" t="s">
        <v>907</v>
      </c>
    </row>
    <row r="477" spans="1:2" ht="18" x14ac:dyDescent="0.4">
      <c r="A477" s="294" t="str">
        <f t="shared" si="7"/>
        <v/>
      </c>
      <c r="B477" s="297" t="s">
        <v>908</v>
      </c>
    </row>
    <row r="478" spans="1:2" ht="18" x14ac:dyDescent="0.4">
      <c r="A478" s="294" t="str">
        <f t="shared" si="7"/>
        <v/>
      </c>
      <c r="B478" s="297" t="s">
        <v>909</v>
      </c>
    </row>
    <row r="479" spans="1:2" ht="18" x14ac:dyDescent="0.4">
      <c r="A479" s="294" t="str">
        <f t="shared" si="7"/>
        <v/>
      </c>
      <c r="B479" s="297" t="s">
        <v>910</v>
      </c>
    </row>
    <row r="480" spans="1:2" ht="18" x14ac:dyDescent="0.4">
      <c r="A480" s="294" t="str">
        <f t="shared" si="7"/>
        <v/>
      </c>
      <c r="B480" s="297" t="s">
        <v>911</v>
      </c>
    </row>
    <row r="481" spans="1:2" ht="18" x14ac:dyDescent="0.4">
      <c r="A481" s="294" t="str">
        <f t="shared" si="7"/>
        <v/>
      </c>
      <c r="B481" s="297" t="s">
        <v>912</v>
      </c>
    </row>
    <row r="482" spans="1:2" ht="18" x14ac:dyDescent="0.4">
      <c r="A482" s="294" t="str">
        <f t="shared" si="7"/>
        <v/>
      </c>
      <c r="B482" s="297" t="s">
        <v>913</v>
      </c>
    </row>
    <row r="483" spans="1:2" ht="18" x14ac:dyDescent="0.4">
      <c r="A483" s="294" t="str">
        <f t="shared" si="7"/>
        <v/>
      </c>
      <c r="B483" s="297" t="s">
        <v>914</v>
      </c>
    </row>
    <row r="484" spans="1:2" ht="18" x14ac:dyDescent="0.4">
      <c r="A484" s="294" t="str">
        <f t="shared" si="7"/>
        <v/>
      </c>
      <c r="B484" s="297" t="s">
        <v>915</v>
      </c>
    </row>
    <row r="485" spans="1:2" ht="18" x14ac:dyDescent="0.4">
      <c r="A485" s="294" t="str">
        <f t="shared" si="7"/>
        <v/>
      </c>
      <c r="B485" s="297" t="s">
        <v>916</v>
      </c>
    </row>
    <row r="486" spans="1:2" ht="18" x14ac:dyDescent="0.4">
      <c r="A486" s="294" t="str">
        <f t="shared" si="7"/>
        <v/>
      </c>
      <c r="B486" s="297" t="s">
        <v>917</v>
      </c>
    </row>
    <row r="487" spans="1:2" ht="18" x14ac:dyDescent="0.4">
      <c r="A487" s="294" t="str">
        <f t="shared" si="7"/>
        <v/>
      </c>
      <c r="B487" s="297" t="s">
        <v>918</v>
      </c>
    </row>
    <row r="488" spans="1:2" ht="18" x14ac:dyDescent="0.4">
      <c r="A488" s="294" t="str">
        <f t="shared" si="7"/>
        <v/>
      </c>
      <c r="B488" s="297" t="s">
        <v>919</v>
      </c>
    </row>
    <row r="489" spans="1:2" ht="18" x14ac:dyDescent="0.4">
      <c r="A489" s="294" t="str">
        <f t="shared" si="7"/>
        <v/>
      </c>
      <c r="B489" s="297" t="s">
        <v>920</v>
      </c>
    </row>
    <row r="490" spans="1:2" ht="18" x14ac:dyDescent="0.4">
      <c r="A490" s="294" t="str">
        <f t="shared" si="7"/>
        <v/>
      </c>
      <c r="B490" s="297" t="s">
        <v>921</v>
      </c>
    </row>
    <row r="491" spans="1:2" ht="18" x14ac:dyDescent="0.4">
      <c r="A491" s="294" t="str">
        <f t="shared" si="7"/>
        <v>第 60 條</v>
      </c>
      <c r="B491" s="297" t="s">
        <v>922</v>
      </c>
    </row>
    <row r="492" spans="1:2" ht="18" x14ac:dyDescent="0.4">
      <c r="A492" s="294" t="str">
        <f t="shared" si="7"/>
        <v/>
      </c>
      <c r="B492" s="297" t="s">
        <v>25</v>
      </c>
    </row>
    <row r="493" spans="1:2" ht="18" x14ac:dyDescent="0.4">
      <c r="A493" s="294" t="str">
        <f t="shared" si="7"/>
        <v/>
      </c>
      <c r="B493" s="297" t="s">
        <v>923</v>
      </c>
    </row>
    <row r="494" spans="1:2" ht="18" x14ac:dyDescent="0.4">
      <c r="A494" s="294" t="str">
        <f t="shared" si="7"/>
        <v>第 61 條</v>
      </c>
      <c r="B494" s="297" t="s">
        <v>924</v>
      </c>
    </row>
    <row r="495" spans="1:2" ht="18" x14ac:dyDescent="0.4">
      <c r="A495" s="294"/>
      <c r="B495" s="297" t="s">
        <v>925</v>
      </c>
    </row>
    <row r="496" spans="1:2" ht="18" x14ac:dyDescent="0.4">
      <c r="A496" s="294" t="str">
        <f t="shared" si="7"/>
        <v/>
      </c>
      <c r="B496" s="297" t="s">
        <v>926</v>
      </c>
    </row>
    <row r="497" spans="1:2" ht="18" x14ac:dyDescent="0.4">
      <c r="A497" s="294" t="str">
        <f t="shared" si="7"/>
        <v/>
      </c>
      <c r="B497" s="297" t="s">
        <v>927</v>
      </c>
    </row>
    <row r="498" spans="1:2" ht="18" x14ac:dyDescent="0.4">
      <c r="A498" s="294" t="str">
        <f t="shared" si="7"/>
        <v/>
      </c>
      <c r="B498" s="297" t="s">
        <v>928</v>
      </c>
    </row>
    <row r="499" spans="1:2" ht="18" x14ac:dyDescent="0.4">
      <c r="A499" s="294" t="str">
        <f t="shared" si="7"/>
        <v/>
      </c>
      <c r="B499" s="297" t="s">
        <v>899</v>
      </c>
    </row>
    <row r="500" spans="1:2" ht="18" x14ac:dyDescent="0.4">
      <c r="A500" s="294" t="str">
        <f t="shared" si="7"/>
        <v/>
      </c>
      <c r="B500" s="297" t="s">
        <v>929</v>
      </c>
    </row>
    <row r="501" spans="1:2" ht="18" x14ac:dyDescent="0.4">
      <c r="A501" s="294" t="str">
        <f t="shared" si="7"/>
        <v>第 62 條</v>
      </c>
      <c r="B501" s="297" t="s">
        <v>930</v>
      </c>
    </row>
    <row r="502" spans="1:2" ht="18" x14ac:dyDescent="0.4">
      <c r="A502" s="294" t="str">
        <f t="shared" si="7"/>
        <v/>
      </c>
      <c r="B502" s="297" t="s">
        <v>931</v>
      </c>
    </row>
    <row r="503" spans="1:2" ht="18" x14ac:dyDescent="0.4">
      <c r="A503" s="294" t="str">
        <f t="shared" si="7"/>
        <v/>
      </c>
      <c r="B503" s="297" t="s">
        <v>932</v>
      </c>
    </row>
    <row r="504" spans="1:2" ht="18" x14ac:dyDescent="0.4">
      <c r="A504" s="294" t="str">
        <f t="shared" si="7"/>
        <v/>
      </c>
      <c r="B504" s="297" t="s">
        <v>933</v>
      </c>
    </row>
    <row r="505" spans="1:2" ht="18" x14ac:dyDescent="0.4">
      <c r="A505" s="294" t="str">
        <f t="shared" si="7"/>
        <v/>
      </c>
      <c r="B505" s="297" t="s">
        <v>934</v>
      </c>
    </row>
    <row r="506" spans="1:2" ht="18" x14ac:dyDescent="0.4">
      <c r="A506" s="294" t="str">
        <f t="shared" si="7"/>
        <v/>
      </c>
      <c r="B506" s="297" t="s">
        <v>935</v>
      </c>
    </row>
    <row r="507" spans="1:2" ht="18" x14ac:dyDescent="0.4">
      <c r="A507" s="294" t="str">
        <f t="shared" si="7"/>
        <v>第 63 條</v>
      </c>
      <c r="B507" s="297" t="s">
        <v>936</v>
      </c>
    </row>
    <row r="508" spans="1:2" ht="18" x14ac:dyDescent="0.4">
      <c r="A508" s="294" t="str">
        <f t="shared" si="7"/>
        <v/>
      </c>
      <c r="B508" s="297" t="s">
        <v>937</v>
      </c>
    </row>
    <row r="509" spans="1:2" ht="18" x14ac:dyDescent="0.4">
      <c r="A509" s="294" t="str">
        <f t="shared" si="7"/>
        <v/>
      </c>
      <c r="B509" s="297" t="s">
        <v>938</v>
      </c>
    </row>
    <row r="510" spans="1:2" ht="18" x14ac:dyDescent="0.4">
      <c r="A510" s="294" t="str">
        <f t="shared" si="7"/>
        <v/>
      </c>
      <c r="B510" s="297" t="s">
        <v>939</v>
      </c>
    </row>
    <row r="511" spans="1:2" ht="18" x14ac:dyDescent="0.4">
      <c r="A511" s="294" t="str">
        <f t="shared" si="7"/>
        <v/>
      </c>
      <c r="B511" s="297" t="s">
        <v>940</v>
      </c>
    </row>
    <row r="512" spans="1:2" ht="18" x14ac:dyDescent="0.4">
      <c r="A512" s="294" t="str">
        <f t="shared" si="7"/>
        <v/>
      </c>
      <c r="B512" s="297" t="s">
        <v>941</v>
      </c>
    </row>
    <row r="513" spans="1:2" ht="18.5" x14ac:dyDescent="0.4">
      <c r="A513" s="294" t="str">
        <f t="shared" si="7"/>
        <v/>
      </c>
      <c r="B513" s="296" t="s">
        <v>444</v>
      </c>
    </row>
    <row r="514" spans="1:2" ht="18" x14ac:dyDescent="0.4">
      <c r="A514" s="294"/>
      <c r="B514" s="297" t="s">
        <v>942</v>
      </c>
    </row>
    <row r="515" spans="1:2" ht="18" x14ac:dyDescent="0.4">
      <c r="A515" s="294" t="str">
        <f t="shared" si="7"/>
        <v>第 64 條</v>
      </c>
      <c r="B515" s="297" t="s">
        <v>943</v>
      </c>
    </row>
    <row r="516" spans="1:2" ht="18" x14ac:dyDescent="0.4">
      <c r="A516" s="294" t="str">
        <f t="shared" si="7"/>
        <v/>
      </c>
      <c r="B516" s="297" t="s">
        <v>944</v>
      </c>
    </row>
    <row r="517" spans="1:2" ht="18" x14ac:dyDescent="0.4">
      <c r="A517" s="294" t="str">
        <f t="shared" si="7"/>
        <v/>
      </c>
      <c r="B517" s="297" t="s">
        <v>945</v>
      </c>
    </row>
    <row r="518" spans="1:2" ht="18" x14ac:dyDescent="0.4">
      <c r="A518" s="294" t="str">
        <f t="shared" ref="A518:A581" si="8">IF(LEFT(B517,1)="第",B517,"")</f>
        <v/>
      </c>
      <c r="B518" s="297" t="s">
        <v>946</v>
      </c>
    </row>
    <row r="519" spans="1:2" ht="18" x14ac:dyDescent="0.4">
      <c r="A519" s="294" t="str">
        <f t="shared" si="8"/>
        <v/>
      </c>
      <c r="B519" s="297" t="s">
        <v>947</v>
      </c>
    </row>
    <row r="520" spans="1:2" ht="18" x14ac:dyDescent="0.4">
      <c r="A520" s="294" t="str">
        <f t="shared" si="8"/>
        <v/>
      </c>
      <c r="B520" s="297" t="s">
        <v>948</v>
      </c>
    </row>
    <row r="521" spans="1:2" ht="18" x14ac:dyDescent="0.4">
      <c r="A521" s="294" t="str">
        <f t="shared" si="8"/>
        <v>第 65 條</v>
      </c>
      <c r="B521" s="297" t="s">
        <v>949</v>
      </c>
    </row>
    <row r="522" spans="1:2" ht="18" x14ac:dyDescent="0.4">
      <c r="A522" s="294" t="str">
        <f t="shared" si="8"/>
        <v/>
      </c>
      <c r="B522" s="297" t="s">
        <v>950</v>
      </c>
    </row>
    <row r="523" spans="1:2" ht="18" x14ac:dyDescent="0.4">
      <c r="A523" s="294" t="str">
        <f t="shared" si="8"/>
        <v/>
      </c>
      <c r="B523" s="297" t="s">
        <v>951</v>
      </c>
    </row>
    <row r="524" spans="1:2" ht="18" x14ac:dyDescent="0.4">
      <c r="A524" s="294" t="str">
        <f t="shared" si="8"/>
        <v/>
      </c>
      <c r="B524" s="297" t="s">
        <v>952</v>
      </c>
    </row>
    <row r="525" spans="1:2" ht="18" x14ac:dyDescent="0.4">
      <c r="A525" s="294" t="str">
        <f t="shared" si="8"/>
        <v/>
      </c>
      <c r="B525" s="297" t="s">
        <v>953</v>
      </c>
    </row>
    <row r="526" spans="1:2" ht="18" x14ac:dyDescent="0.4">
      <c r="A526" s="294" t="str">
        <f t="shared" si="8"/>
        <v/>
      </c>
      <c r="B526" s="297" t="s">
        <v>954</v>
      </c>
    </row>
    <row r="527" spans="1:2" ht="18" x14ac:dyDescent="0.4">
      <c r="A527" s="294" t="str">
        <f t="shared" si="8"/>
        <v>第 66 條</v>
      </c>
      <c r="B527" s="297" t="s">
        <v>955</v>
      </c>
    </row>
    <row r="528" spans="1:2" ht="18" x14ac:dyDescent="0.4">
      <c r="A528" s="294" t="str">
        <f t="shared" si="8"/>
        <v/>
      </c>
      <c r="B528" s="297" t="s">
        <v>956</v>
      </c>
    </row>
    <row r="529" spans="1:2" ht="18" x14ac:dyDescent="0.4">
      <c r="A529" s="294" t="str">
        <f t="shared" si="8"/>
        <v>第 67 條</v>
      </c>
      <c r="B529" s="297" t="s">
        <v>957</v>
      </c>
    </row>
    <row r="530" spans="1:2" ht="18" x14ac:dyDescent="0.4">
      <c r="A530" s="294" t="str">
        <f t="shared" si="8"/>
        <v/>
      </c>
      <c r="B530" s="297" t="s">
        <v>958</v>
      </c>
    </row>
    <row r="531" spans="1:2" ht="18" x14ac:dyDescent="0.4">
      <c r="A531" s="294" t="str">
        <f t="shared" si="8"/>
        <v/>
      </c>
      <c r="B531" s="297" t="s">
        <v>959</v>
      </c>
    </row>
    <row r="532" spans="1:2" ht="18" x14ac:dyDescent="0.4">
      <c r="A532" s="294" t="str">
        <f t="shared" si="8"/>
        <v>第 68 條</v>
      </c>
      <c r="B532" s="297" t="s">
        <v>960</v>
      </c>
    </row>
    <row r="533" spans="1:2" ht="18" x14ac:dyDescent="0.4">
      <c r="A533" s="294" t="str">
        <f t="shared" si="8"/>
        <v/>
      </c>
      <c r="B533" s="297" t="s">
        <v>961</v>
      </c>
    </row>
    <row r="534" spans="1:2" ht="18" x14ac:dyDescent="0.4">
      <c r="A534" s="294" t="str">
        <f t="shared" si="8"/>
        <v/>
      </c>
      <c r="B534" s="297" t="s">
        <v>962</v>
      </c>
    </row>
    <row r="535" spans="1:2" ht="18" x14ac:dyDescent="0.4">
      <c r="A535" s="294" t="str">
        <f t="shared" si="8"/>
        <v>第 69 條</v>
      </c>
      <c r="B535" s="297" t="s">
        <v>963</v>
      </c>
    </row>
    <row r="536" spans="1:2" ht="18" x14ac:dyDescent="0.4">
      <c r="A536" s="294" t="str">
        <f t="shared" si="8"/>
        <v/>
      </c>
      <c r="B536" s="297" t="s">
        <v>964</v>
      </c>
    </row>
    <row r="537" spans="1:2" ht="18" x14ac:dyDescent="0.4">
      <c r="A537" s="294" t="str">
        <f t="shared" si="8"/>
        <v/>
      </c>
      <c r="B537" s="297" t="s">
        <v>965</v>
      </c>
    </row>
    <row r="538" spans="1:2" ht="18.5" x14ac:dyDescent="0.4">
      <c r="A538" s="294" t="str">
        <f t="shared" si="8"/>
        <v/>
      </c>
      <c r="B538" s="296" t="s">
        <v>448</v>
      </c>
    </row>
    <row r="539" spans="1:2" ht="18" x14ac:dyDescent="0.4">
      <c r="A539" s="294"/>
      <c r="B539" s="297" t="s">
        <v>966</v>
      </c>
    </row>
    <row r="540" spans="1:2" ht="18" x14ac:dyDescent="0.4">
      <c r="A540" s="294" t="str">
        <f t="shared" si="8"/>
        <v>第 70 條</v>
      </c>
      <c r="B540" s="297" t="s">
        <v>967</v>
      </c>
    </row>
    <row r="541" spans="1:2" ht="18" x14ac:dyDescent="0.4">
      <c r="A541" s="294" t="str">
        <f t="shared" si="8"/>
        <v/>
      </c>
      <c r="B541" s="297" t="s">
        <v>968</v>
      </c>
    </row>
    <row r="542" spans="1:2" ht="18" x14ac:dyDescent="0.4">
      <c r="A542" s="294" t="str">
        <f t="shared" si="8"/>
        <v/>
      </c>
      <c r="B542" s="297" t="s">
        <v>969</v>
      </c>
    </row>
    <row r="543" spans="1:2" ht="18" x14ac:dyDescent="0.4">
      <c r="A543" s="294" t="str">
        <f t="shared" si="8"/>
        <v/>
      </c>
      <c r="B543" s="297" t="s">
        <v>970</v>
      </c>
    </row>
    <row r="544" spans="1:2" ht="18" x14ac:dyDescent="0.4">
      <c r="A544" s="294" t="str">
        <f t="shared" si="8"/>
        <v/>
      </c>
      <c r="B544" s="297" t="s">
        <v>971</v>
      </c>
    </row>
    <row r="545" spans="1:2" ht="18" x14ac:dyDescent="0.4">
      <c r="A545" s="294" t="str">
        <f t="shared" si="8"/>
        <v/>
      </c>
      <c r="B545" s="297" t="s">
        <v>972</v>
      </c>
    </row>
    <row r="546" spans="1:2" ht="18" x14ac:dyDescent="0.4">
      <c r="A546" s="294" t="str">
        <f t="shared" si="8"/>
        <v/>
      </c>
      <c r="B546" s="297" t="s">
        <v>973</v>
      </c>
    </row>
    <row r="547" spans="1:2" ht="18" x14ac:dyDescent="0.4">
      <c r="A547" s="294" t="str">
        <f t="shared" si="8"/>
        <v/>
      </c>
      <c r="B547" s="297" t="s">
        <v>974</v>
      </c>
    </row>
    <row r="548" spans="1:2" ht="18" x14ac:dyDescent="0.4">
      <c r="A548" s="294" t="str">
        <f t="shared" si="8"/>
        <v/>
      </c>
      <c r="B548" s="297" t="s">
        <v>975</v>
      </c>
    </row>
    <row r="549" spans="1:2" ht="18" x14ac:dyDescent="0.4">
      <c r="A549" s="294" t="str">
        <f t="shared" si="8"/>
        <v/>
      </c>
      <c r="B549" s="297" t="s">
        <v>976</v>
      </c>
    </row>
    <row r="550" spans="1:2" ht="18" x14ac:dyDescent="0.4">
      <c r="A550" s="294" t="str">
        <f t="shared" si="8"/>
        <v/>
      </c>
      <c r="B550" s="297" t="s">
        <v>977</v>
      </c>
    </row>
    <row r="551" spans="1:2" ht="18" x14ac:dyDescent="0.4">
      <c r="A551" s="294" t="str">
        <f t="shared" si="8"/>
        <v/>
      </c>
      <c r="B551" s="297" t="s">
        <v>978</v>
      </c>
    </row>
    <row r="552" spans="1:2" ht="18" x14ac:dyDescent="0.4">
      <c r="A552" s="294" t="str">
        <f t="shared" si="8"/>
        <v/>
      </c>
      <c r="B552" s="297" t="s">
        <v>979</v>
      </c>
    </row>
    <row r="553" spans="1:2" ht="18" x14ac:dyDescent="0.4">
      <c r="A553" s="294" t="str">
        <f t="shared" si="8"/>
        <v/>
      </c>
      <c r="B553" s="297" t="s">
        <v>980</v>
      </c>
    </row>
    <row r="554" spans="1:2" ht="18" x14ac:dyDescent="0.4">
      <c r="A554" s="294" t="str">
        <f t="shared" si="8"/>
        <v/>
      </c>
      <c r="B554" s="297" t="s">
        <v>981</v>
      </c>
    </row>
    <row r="555" spans="1:2" ht="18" x14ac:dyDescent="0.4">
      <c r="A555" s="294" t="str">
        <f t="shared" si="8"/>
        <v/>
      </c>
      <c r="B555" s="297" t="s">
        <v>982</v>
      </c>
    </row>
    <row r="556" spans="1:2" ht="18" x14ac:dyDescent="0.4">
      <c r="A556" s="294" t="str">
        <f t="shared" si="8"/>
        <v>第 71 條</v>
      </c>
      <c r="B556" s="297" t="s">
        <v>983</v>
      </c>
    </row>
    <row r="557" spans="1:2" ht="18" x14ac:dyDescent="0.4">
      <c r="A557" s="294" t="str">
        <f t="shared" si="8"/>
        <v/>
      </c>
      <c r="B557" s="297" t="s">
        <v>984</v>
      </c>
    </row>
    <row r="558" spans="1:2" ht="18.5" x14ac:dyDescent="0.4">
      <c r="A558" s="294" t="str">
        <f t="shared" si="8"/>
        <v/>
      </c>
      <c r="B558" s="296" t="s">
        <v>985</v>
      </c>
    </row>
    <row r="559" spans="1:2" ht="18" x14ac:dyDescent="0.4">
      <c r="A559" s="294"/>
      <c r="B559" s="297" t="s">
        <v>986</v>
      </c>
    </row>
    <row r="560" spans="1:2" ht="18" x14ac:dyDescent="0.4">
      <c r="A560" s="294" t="str">
        <f t="shared" si="8"/>
        <v>第 72 條</v>
      </c>
      <c r="B560" s="297" t="s">
        <v>987</v>
      </c>
    </row>
    <row r="561" spans="1:2" ht="18" x14ac:dyDescent="0.4">
      <c r="A561" s="294" t="str">
        <f t="shared" si="8"/>
        <v/>
      </c>
      <c r="B561" s="297" t="s">
        <v>988</v>
      </c>
    </row>
    <row r="562" spans="1:2" ht="18" x14ac:dyDescent="0.4">
      <c r="A562" s="294" t="str">
        <f t="shared" si="8"/>
        <v/>
      </c>
      <c r="B562" s="297" t="s">
        <v>989</v>
      </c>
    </row>
    <row r="563" spans="1:2" ht="18" x14ac:dyDescent="0.4">
      <c r="A563" s="294" t="str">
        <f t="shared" si="8"/>
        <v/>
      </c>
      <c r="B563" s="297" t="s">
        <v>990</v>
      </c>
    </row>
    <row r="564" spans="1:2" ht="18" x14ac:dyDescent="0.4">
      <c r="A564" s="294" t="str">
        <f t="shared" si="8"/>
        <v/>
      </c>
      <c r="B564" s="297" t="s">
        <v>991</v>
      </c>
    </row>
    <row r="565" spans="1:2" ht="18" x14ac:dyDescent="0.4">
      <c r="A565" s="294" t="str">
        <f t="shared" si="8"/>
        <v>第 73 條</v>
      </c>
      <c r="B565" s="297" t="s">
        <v>992</v>
      </c>
    </row>
    <row r="566" spans="1:2" ht="18" x14ac:dyDescent="0.4">
      <c r="A566" s="294" t="str">
        <f t="shared" si="8"/>
        <v/>
      </c>
      <c r="B566" s="297" t="s">
        <v>993</v>
      </c>
    </row>
    <row r="567" spans="1:2" ht="18" x14ac:dyDescent="0.4">
      <c r="A567" s="294" t="str">
        <f t="shared" si="8"/>
        <v/>
      </c>
      <c r="B567" s="297" t="s">
        <v>994</v>
      </c>
    </row>
    <row r="568" spans="1:2" ht="18" x14ac:dyDescent="0.4">
      <c r="A568" s="294" t="str">
        <f t="shared" si="8"/>
        <v/>
      </c>
      <c r="B568" s="297" t="s">
        <v>995</v>
      </c>
    </row>
    <row r="569" spans="1:2" ht="18" x14ac:dyDescent="0.4">
      <c r="A569" s="294" t="str">
        <f t="shared" si="8"/>
        <v/>
      </c>
      <c r="B569" s="297" t="s">
        <v>996</v>
      </c>
    </row>
    <row r="570" spans="1:2" ht="18" x14ac:dyDescent="0.4">
      <c r="A570" s="294" t="str">
        <f t="shared" si="8"/>
        <v/>
      </c>
      <c r="B570" s="297" t="s">
        <v>997</v>
      </c>
    </row>
    <row r="571" spans="1:2" ht="18" x14ac:dyDescent="0.4">
      <c r="A571" s="294" t="str">
        <f t="shared" si="8"/>
        <v>第 74 條</v>
      </c>
      <c r="B571" s="297" t="s">
        <v>998</v>
      </c>
    </row>
    <row r="572" spans="1:2" ht="18" x14ac:dyDescent="0.4">
      <c r="A572" s="294" t="str">
        <f t="shared" si="8"/>
        <v/>
      </c>
      <c r="B572" s="297" t="s">
        <v>999</v>
      </c>
    </row>
    <row r="573" spans="1:2" ht="18" x14ac:dyDescent="0.4">
      <c r="A573" s="294" t="str">
        <f t="shared" si="8"/>
        <v/>
      </c>
      <c r="B573" s="297" t="s">
        <v>1000</v>
      </c>
    </row>
    <row r="574" spans="1:2" ht="18" x14ac:dyDescent="0.4">
      <c r="A574" s="294" t="str">
        <f t="shared" si="8"/>
        <v/>
      </c>
      <c r="B574" s="297" t="s">
        <v>1001</v>
      </c>
    </row>
    <row r="575" spans="1:2" ht="18" x14ac:dyDescent="0.4">
      <c r="A575" s="294" t="str">
        <f t="shared" si="8"/>
        <v/>
      </c>
      <c r="B575" s="297" t="s">
        <v>1002</v>
      </c>
    </row>
    <row r="576" spans="1:2" ht="18" x14ac:dyDescent="0.4">
      <c r="A576" s="294" t="str">
        <f t="shared" si="8"/>
        <v/>
      </c>
      <c r="B576" s="297" t="s">
        <v>1003</v>
      </c>
    </row>
    <row r="577" spans="1:2" ht="18" x14ac:dyDescent="0.4">
      <c r="A577" s="294" t="str">
        <f t="shared" si="8"/>
        <v/>
      </c>
      <c r="B577" s="297" t="s">
        <v>1004</v>
      </c>
    </row>
    <row r="578" spans="1:2" ht="18" x14ac:dyDescent="0.4">
      <c r="A578" s="294" t="str">
        <f t="shared" si="8"/>
        <v/>
      </c>
      <c r="B578" s="297" t="s">
        <v>1005</v>
      </c>
    </row>
    <row r="579" spans="1:2" ht="18" x14ac:dyDescent="0.4">
      <c r="A579" s="294" t="str">
        <f t="shared" si="8"/>
        <v/>
      </c>
      <c r="B579" s="297" t="s">
        <v>1006</v>
      </c>
    </row>
    <row r="580" spans="1:2" ht="18" x14ac:dyDescent="0.4">
      <c r="A580" s="294" t="str">
        <f t="shared" si="8"/>
        <v/>
      </c>
      <c r="B580" s="297" t="s">
        <v>1007</v>
      </c>
    </row>
    <row r="581" spans="1:2" ht="18" x14ac:dyDescent="0.4">
      <c r="A581" s="294" t="str">
        <f t="shared" si="8"/>
        <v/>
      </c>
      <c r="B581" s="297" t="s">
        <v>1008</v>
      </c>
    </row>
    <row r="582" spans="1:2" ht="18" x14ac:dyDescent="0.4">
      <c r="A582" s="294" t="str">
        <f t="shared" ref="A582:A645" si="9">IF(LEFT(B581,1)="第",B581,"")</f>
        <v/>
      </c>
      <c r="B582" s="297" t="s">
        <v>1009</v>
      </c>
    </row>
    <row r="583" spans="1:2" ht="18" x14ac:dyDescent="0.4">
      <c r="A583" s="294" t="str">
        <f t="shared" si="9"/>
        <v/>
      </c>
      <c r="B583" s="297" t="s">
        <v>1010</v>
      </c>
    </row>
    <row r="584" spans="1:2" ht="18.5" x14ac:dyDescent="0.4">
      <c r="A584" s="294" t="str">
        <f t="shared" si="9"/>
        <v/>
      </c>
      <c r="B584" s="296" t="s">
        <v>1011</v>
      </c>
    </row>
    <row r="585" spans="1:2" ht="18" x14ac:dyDescent="0.4">
      <c r="A585" s="294"/>
      <c r="B585" s="297" t="s">
        <v>1012</v>
      </c>
    </row>
    <row r="586" spans="1:2" ht="18" x14ac:dyDescent="0.4">
      <c r="A586" s="294" t="str">
        <f t="shared" si="9"/>
        <v>第 75 條</v>
      </c>
      <c r="B586" s="297" t="s">
        <v>1013</v>
      </c>
    </row>
    <row r="587" spans="1:2" ht="18" x14ac:dyDescent="0.4">
      <c r="A587" s="294" t="str">
        <f t="shared" si="9"/>
        <v/>
      </c>
      <c r="B587" s="297" t="s">
        <v>1014</v>
      </c>
    </row>
    <row r="588" spans="1:2" ht="18" x14ac:dyDescent="0.4">
      <c r="A588" s="294" t="str">
        <f t="shared" si="9"/>
        <v/>
      </c>
      <c r="B588" s="297" t="s">
        <v>1015</v>
      </c>
    </row>
    <row r="589" spans="1:2" ht="18" x14ac:dyDescent="0.4">
      <c r="A589" s="294" t="str">
        <f t="shared" si="9"/>
        <v>第 76 條</v>
      </c>
      <c r="B589" s="297" t="s">
        <v>1016</v>
      </c>
    </row>
    <row r="590" spans="1:2" ht="18" x14ac:dyDescent="0.4">
      <c r="A590" s="294" t="str">
        <f t="shared" si="9"/>
        <v/>
      </c>
      <c r="B590" s="297" t="s">
        <v>1014</v>
      </c>
    </row>
    <row r="591" spans="1:2" ht="18" x14ac:dyDescent="0.4">
      <c r="A591" s="294" t="str">
        <f t="shared" si="9"/>
        <v/>
      </c>
      <c r="B591" s="297" t="s">
        <v>1017</v>
      </c>
    </row>
    <row r="592" spans="1:2" ht="18" x14ac:dyDescent="0.4">
      <c r="A592" s="294" t="str">
        <f t="shared" si="9"/>
        <v>第 77 條</v>
      </c>
      <c r="B592" s="297" t="s">
        <v>1018</v>
      </c>
    </row>
    <row r="593" spans="1:2" ht="18" x14ac:dyDescent="0.4">
      <c r="A593" s="294" t="str">
        <f t="shared" si="9"/>
        <v/>
      </c>
      <c r="B593" s="297" t="s">
        <v>1019</v>
      </c>
    </row>
    <row r="594" spans="1:2" ht="18" x14ac:dyDescent="0.4">
      <c r="A594" s="294"/>
      <c r="B594" s="297" t="s">
        <v>1020</v>
      </c>
    </row>
    <row r="595" spans="1:2" ht="18" x14ac:dyDescent="0.4">
      <c r="A595" s="294" t="str">
        <f t="shared" si="9"/>
        <v/>
      </c>
      <c r="B595" s="297" t="s">
        <v>1021</v>
      </c>
    </row>
    <row r="596" spans="1:2" ht="18" x14ac:dyDescent="0.4">
      <c r="A596" s="294" t="str">
        <f t="shared" si="9"/>
        <v>第 78 條</v>
      </c>
      <c r="B596" s="297" t="s">
        <v>1022</v>
      </c>
    </row>
    <row r="597" spans="1:2" ht="18" x14ac:dyDescent="0.4">
      <c r="A597" s="294" t="str">
        <f t="shared" si="9"/>
        <v/>
      </c>
      <c r="B597" s="297" t="s">
        <v>1023</v>
      </c>
    </row>
    <row r="598" spans="1:2" ht="18" x14ac:dyDescent="0.4">
      <c r="A598" s="294" t="str">
        <f t="shared" si="9"/>
        <v/>
      </c>
      <c r="B598" s="297" t="s">
        <v>1024</v>
      </c>
    </row>
    <row r="599" spans="1:2" ht="18" x14ac:dyDescent="0.4">
      <c r="A599" s="294" t="str">
        <f t="shared" si="9"/>
        <v/>
      </c>
      <c r="B599" s="297" t="s">
        <v>1025</v>
      </c>
    </row>
    <row r="600" spans="1:2" ht="18" x14ac:dyDescent="0.4">
      <c r="A600" s="294" t="str">
        <f t="shared" si="9"/>
        <v/>
      </c>
      <c r="B600" s="297" t="s">
        <v>1026</v>
      </c>
    </row>
    <row r="601" spans="1:2" ht="18" x14ac:dyDescent="0.4">
      <c r="A601" s="294" t="str">
        <f t="shared" si="9"/>
        <v/>
      </c>
      <c r="B601" s="297" t="s">
        <v>1027</v>
      </c>
    </row>
    <row r="602" spans="1:2" ht="18" x14ac:dyDescent="0.4">
      <c r="A602" s="294" t="str">
        <f t="shared" si="9"/>
        <v>第 79 條</v>
      </c>
      <c r="B602" s="297" t="s">
        <v>1028</v>
      </c>
    </row>
    <row r="603" spans="1:2" ht="18" x14ac:dyDescent="0.4">
      <c r="A603" s="294" t="str">
        <f t="shared" si="9"/>
        <v/>
      </c>
      <c r="B603" s="297" t="s">
        <v>1029</v>
      </c>
    </row>
    <row r="604" spans="1:2" ht="18" x14ac:dyDescent="0.4">
      <c r="A604" s="294" t="str">
        <f t="shared" si="9"/>
        <v/>
      </c>
      <c r="B604" s="297" t="s">
        <v>1030</v>
      </c>
    </row>
    <row r="605" spans="1:2" ht="18" x14ac:dyDescent="0.4">
      <c r="A605" s="294" t="str">
        <f t="shared" si="9"/>
        <v/>
      </c>
      <c r="B605" s="297" t="s">
        <v>1031</v>
      </c>
    </row>
    <row r="606" spans="1:2" ht="18" x14ac:dyDescent="0.4">
      <c r="A606" s="294" t="str">
        <f t="shared" si="9"/>
        <v/>
      </c>
      <c r="B606" s="297" t="s">
        <v>1032</v>
      </c>
    </row>
    <row r="607" spans="1:2" ht="18" x14ac:dyDescent="0.4">
      <c r="A607" s="294" t="str">
        <f t="shared" si="9"/>
        <v/>
      </c>
      <c r="B607" s="297" t="s">
        <v>1033</v>
      </c>
    </row>
    <row r="608" spans="1:2" ht="18" x14ac:dyDescent="0.4">
      <c r="A608" s="294" t="str">
        <f t="shared" si="9"/>
        <v/>
      </c>
      <c r="B608" s="297" t="s">
        <v>1034</v>
      </c>
    </row>
    <row r="609" spans="1:2" ht="18" x14ac:dyDescent="0.4">
      <c r="A609" s="294" t="str">
        <f t="shared" si="9"/>
        <v/>
      </c>
      <c r="B609" s="297" t="s">
        <v>1035</v>
      </c>
    </row>
    <row r="610" spans="1:2" ht="18" x14ac:dyDescent="0.4">
      <c r="A610" s="294" t="str">
        <f t="shared" si="9"/>
        <v/>
      </c>
      <c r="B610" s="297" t="s">
        <v>1036</v>
      </c>
    </row>
    <row r="611" spans="1:2" ht="18" x14ac:dyDescent="0.4">
      <c r="A611" s="294" t="str">
        <f t="shared" si="9"/>
        <v/>
      </c>
      <c r="B611" s="297" t="s">
        <v>1037</v>
      </c>
    </row>
    <row r="612" spans="1:2" ht="18" x14ac:dyDescent="0.4">
      <c r="A612" s="294" t="str">
        <f t="shared" si="9"/>
        <v/>
      </c>
      <c r="B612" s="297" t="s">
        <v>1038</v>
      </c>
    </row>
    <row r="613" spans="1:2" ht="18" x14ac:dyDescent="0.4">
      <c r="A613" s="294" t="str">
        <f t="shared" si="9"/>
        <v/>
      </c>
      <c r="B613" s="297" t="s">
        <v>1039</v>
      </c>
    </row>
    <row r="614" spans="1:2" ht="18" x14ac:dyDescent="0.4">
      <c r="A614" s="294"/>
      <c r="B614" s="297" t="s">
        <v>1040</v>
      </c>
    </row>
    <row r="615" spans="1:2" ht="18" x14ac:dyDescent="0.4">
      <c r="A615" s="294" t="str">
        <f t="shared" si="9"/>
        <v/>
      </c>
      <c r="B615" s="297" t="s">
        <v>1041</v>
      </c>
    </row>
    <row r="616" spans="1:2" ht="18" x14ac:dyDescent="0.4">
      <c r="A616" s="294" t="str">
        <f t="shared" si="9"/>
        <v/>
      </c>
      <c r="B616" s="297" t="s">
        <v>1042</v>
      </c>
    </row>
    <row r="617" spans="1:2" ht="18" x14ac:dyDescent="0.4">
      <c r="A617" s="294" t="str">
        <f t="shared" si="9"/>
        <v/>
      </c>
      <c r="B617" s="297" t="s">
        <v>1043</v>
      </c>
    </row>
    <row r="618" spans="1:2" ht="18" x14ac:dyDescent="0.4">
      <c r="A618" s="294" t="str">
        <f t="shared" si="9"/>
        <v/>
      </c>
      <c r="B618" s="297" t="s">
        <v>1044</v>
      </c>
    </row>
    <row r="619" spans="1:2" ht="18" x14ac:dyDescent="0.4">
      <c r="A619" s="294" t="str">
        <f t="shared" si="9"/>
        <v>第 79-1 條</v>
      </c>
      <c r="B619" s="297" t="s">
        <v>1045</v>
      </c>
    </row>
    <row r="620" spans="1:2" ht="18" x14ac:dyDescent="0.4">
      <c r="A620" s="294" t="str">
        <f t="shared" si="9"/>
        <v/>
      </c>
      <c r="B620" s="297" t="s">
        <v>1046</v>
      </c>
    </row>
    <row r="621" spans="1:2" ht="18" x14ac:dyDescent="0.4">
      <c r="A621" s="294" t="str">
        <f t="shared" si="9"/>
        <v/>
      </c>
      <c r="B621" s="297" t="s">
        <v>1047</v>
      </c>
    </row>
    <row r="622" spans="1:2" ht="18" x14ac:dyDescent="0.4">
      <c r="A622" s="294" t="str">
        <f t="shared" si="9"/>
        <v>第 80 條</v>
      </c>
      <c r="B622" s="297" t="s">
        <v>1048</v>
      </c>
    </row>
    <row r="623" spans="1:2" ht="18" x14ac:dyDescent="0.4">
      <c r="A623" s="294" t="str">
        <f t="shared" si="9"/>
        <v/>
      </c>
      <c r="B623" s="297" t="s">
        <v>1041</v>
      </c>
    </row>
    <row r="624" spans="1:2" ht="18" x14ac:dyDescent="0.4">
      <c r="A624" s="294" t="str">
        <f t="shared" si="9"/>
        <v/>
      </c>
      <c r="B624" s="297" t="s">
        <v>1049</v>
      </c>
    </row>
    <row r="625" spans="1:2" ht="18" x14ac:dyDescent="0.4">
      <c r="A625" s="294" t="str">
        <f t="shared" si="9"/>
        <v>第 80-1 條</v>
      </c>
      <c r="B625" s="297" t="s">
        <v>1050</v>
      </c>
    </row>
    <row r="626" spans="1:2" ht="18" x14ac:dyDescent="0.4">
      <c r="A626" s="294" t="str">
        <f t="shared" si="9"/>
        <v/>
      </c>
      <c r="B626" s="297" t="s">
        <v>1051</v>
      </c>
    </row>
    <row r="627" spans="1:2" ht="18" x14ac:dyDescent="0.4">
      <c r="A627" s="294" t="str">
        <f t="shared" si="9"/>
        <v/>
      </c>
      <c r="B627" s="297" t="s">
        <v>1052</v>
      </c>
    </row>
    <row r="628" spans="1:2" ht="18" x14ac:dyDescent="0.4">
      <c r="A628" s="294" t="str">
        <f t="shared" si="9"/>
        <v/>
      </c>
      <c r="B628" s="297" t="s">
        <v>1053</v>
      </c>
    </row>
    <row r="629" spans="1:2" ht="18" x14ac:dyDescent="0.4">
      <c r="A629" s="294" t="str">
        <f t="shared" si="9"/>
        <v/>
      </c>
      <c r="B629" s="297" t="s">
        <v>1054</v>
      </c>
    </row>
    <row r="630" spans="1:2" ht="18" x14ac:dyDescent="0.4">
      <c r="A630" s="294" t="str">
        <f t="shared" si="9"/>
        <v>第 81 條</v>
      </c>
      <c r="B630" s="297" t="s">
        <v>1055</v>
      </c>
    </row>
    <row r="631" spans="1:2" ht="18" x14ac:dyDescent="0.4">
      <c r="A631" s="294" t="str">
        <f t="shared" si="9"/>
        <v/>
      </c>
      <c r="B631" s="297" t="s">
        <v>1056</v>
      </c>
    </row>
    <row r="632" spans="1:2" ht="18" x14ac:dyDescent="0.4">
      <c r="A632" s="294" t="str">
        <f t="shared" si="9"/>
        <v/>
      </c>
      <c r="B632" s="297" t="s">
        <v>1057</v>
      </c>
    </row>
    <row r="633" spans="1:2" ht="18" x14ac:dyDescent="0.4">
      <c r="A633" s="294" t="str">
        <f t="shared" si="9"/>
        <v/>
      </c>
      <c r="B633" s="297" t="s">
        <v>1058</v>
      </c>
    </row>
    <row r="634" spans="1:2" ht="18" x14ac:dyDescent="0.4">
      <c r="A634" s="294" t="str">
        <f t="shared" si="9"/>
        <v/>
      </c>
      <c r="B634" s="297" t="s">
        <v>1059</v>
      </c>
    </row>
    <row r="635" spans="1:2" ht="18" x14ac:dyDescent="0.4">
      <c r="A635" s="294" t="str">
        <f t="shared" si="9"/>
        <v/>
      </c>
      <c r="B635" s="297" t="s">
        <v>1060</v>
      </c>
    </row>
    <row r="636" spans="1:2" ht="18" x14ac:dyDescent="0.4">
      <c r="A636" s="294" t="str">
        <f t="shared" si="9"/>
        <v>第 82 條</v>
      </c>
      <c r="B636" s="297" t="s">
        <v>1061</v>
      </c>
    </row>
    <row r="637" spans="1:2" ht="18.5" x14ac:dyDescent="0.4">
      <c r="A637" s="294" t="str">
        <f t="shared" si="9"/>
        <v/>
      </c>
      <c r="B637" s="296" t="s">
        <v>1062</v>
      </c>
    </row>
    <row r="638" spans="1:2" ht="18" x14ac:dyDescent="0.4">
      <c r="A638" s="294"/>
      <c r="B638" s="297" t="s">
        <v>1063</v>
      </c>
    </row>
    <row r="639" spans="1:2" ht="18" x14ac:dyDescent="0.4">
      <c r="A639" s="294" t="str">
        <f t="shared" si="9"/>
        <v>第 83 條</v>
      </c>
      <c r="B639" s="297" t="s">
        <v>1064</v>
      </c>
    </row>
    <row r="640" spans="1:2" ht="18" x14ac:dyDescent="0.4">
      <c r="A640" s="294" t="str">
        <f t="shared" si="9"/>
        <v/>
      </c>
      <c r="B640" s="297" t="s">
        <v>1065</v>
      </c>
    </row>
    <row r="641" spans="1:2" ht="18" x14ac:dyDescent="0.4">
      <c r="A641" s="294" t="str">
        <f t="shared" si="9"/>
        <v/>
      </c>
      <c r="B641" s="298" t="s">
        <v>1066</v>
      </c>
    </row>
    <row r="642" spans="1:2" ht="18" x14ac:dyDescent="0.4">
      <c r="A642" s="294" t="str">
        <f t="shared" si="9"/>
        <v>第 84 條</v>
      </c>
      <c r="B642" s="298" t="s">
        <v>1067</v>
      </c>
    </row>
    <row r="643" spans="1:2" ht="18" x14ac:dyDescent="0.4">
      <c r="A643" s="294" t="str">
        <f t="shared" si="9"/>
        <v/>
      </c>
      <c r="B643" s="298" t="s">
        <v>1068</v>
      </c>
    </row>
    <row r="644" spans="1:2" ht="18" x14ac:dyDescent="0.4">
      <c r="A644" s="294" t="str">
        <f t="shared" si="9"/>
        <v/>
      </c>
      <c r="B644" s="298" t="s">
        <v>1069</v>
      </c>
    </row>
    <row r="645" spans="1:2" ht="18" x14ac:dyDescent="0.4">
      <c r="A645" s="294" t="str">
        <f t="shared" si="9"/>
        <v/>
      </c>
      <c r="B645" s="297" t="s">
        <v>1070</v>
      </c>
    </row>
    <row r="646" spans="1:2" ht="18" x14ac:dyDescent="0.4">
      <c r="A646" s="294" t="str">
        <f t="shared" ref="A646:A670" si="10">IF(LEFT(B645,1)="第",B645,"")</f>
        <v>第 84-1 條</v>
      </c>
      <c r="B646" s="297" t="s">
        <v>1071</v>
      </c>
    </row>
    <row r="647" spans="1:2" ht="18" x14ac:dyDescent="0.4">
      <c r="A647" s="294" t="str">
        <f t="shared" si="10"/>
        <v/>
      </c>
      <c r="B647" s="297" t="s">
        <v>1072</v>
      </c>
    </row>
    <row r="648" spans="1:2" ht="18" x14ac:dyDescent="0.4">
      <c r="A648" s="294" t="str">
        <f t="shared" si="10"/>
        <v/>
      </c>
      <c r="B648" s="297" t="s">
        <v>1148</v>
      </c>
    </row>
    <row r="649" spans="1:2" ht="18" x14ac:dyDescent="0.4">
      <c r="A649" s="294" t="str">
        <f t="shared" si="10"/>
        <v/>
      </c>
      <c r="B649" s="297" t="s">
        <v>1073</v>
      </c>
    </row>
    <row r="650" spans="1:2" ht="18" x14ac:dyDescent="0.4">
      <c r="A650" s="294" t="str">
        <f t="shared" si="10"/>
        <v/>
      </c>
      <c r="B650" s="297" t="s">
        <v>1074</v>
      </c>
    </row>
    <row r="651" spans="1:2" ht="18" x14ac:dyDescent="0.4">
      <c r="A651" s="294" t="str">
        <f t="shared" si="10"/>
        <v/>
      </c>
      <c r="B651" s="297" t="s">
        <v>1075</v>
      </c>
    </row>
    <row r="652" spans="1:2" ht="18" x14ac:dyDescent="0.4">
      <c r="A652" s="294" t="str">
        <f t="shared" si="10"/>
        <v/>
      </c>
      <c r="B652" s="297" t="s">
        <v>1076</v>
      </c>
    </row>
    <row r="653" spans="1:2" ht="18" x14ac:dyDescent="0.4">
      <c r="A653" s="294" t="str">
        <f t="shared" si="10"/>
        <v/>
      </c>
      <c r="B653" s="297" t="s">
        <v>1077</v>
      </c>
    </row>
    <row r="654" spans="1:2" ht="18" x14ac:dyDescent="0.4">
      <c r="A654" s="294" t="str">
        <f t="shared" si="10"/>
        <v/>
      </c>
      <c r="B654" s="297" t="s">
        <v>1078</v>
      </c>
    </row>
    <row r="655" spans="1:2" ht="18" x14ac:dyDescent="0.4">
      <c r="A655" s="294" t="str">
        <f t="shared" si="10"/>
        <v>第 84-2 條</v>
      </c>
      <c r="B655" s="297" t="s">
        <v>1079</v>
      </c>
    </row>
    <row r="656" spans="1:2" ht="18" x14ac:dyDescent="0.4">
      <c r="A656" s="294" t="str">
        <f t="shared" si="10"/>
        <v/>
      </c>
      <c r="B656" s="297" t="s">
        <v>1080</v>
      </c>
    </row>
    <row r="657" spans="1:2" ht="18" x14ac:dyDescent="0.4">
      <c r="A657" s="294" t="str">
        <f t="shared" si="10"/>
        <v/>
      </c>
      <c r="B657" s="297" t="s">
        <v>1081</v>
      </c>
    </row>
    <row r="658" spans="1:2" ht="18" x14ac:dyDescent="0.4">
      <c r="A658" s="294" t="str">
        <f t="shared" si="10"/>
        <v/>
      </c>
      <c r="B658" s="297" t="s">
        <v>1082</v>
      </c>
    </row>
    <row r="659" spans="1:2" ht="18" x14ac:dyDescent="0.4">
      <c r="A659" s="294" t="str">
        <f t="shared" si="10"/>
        <v/>
      </c>
      <c r="B659" s="297" t="s">
        <v>1083</v>
      </c>
    </row>
    <row r="660" spans="1:2" ht="18" x14ac:dyDescent="0.4">
      <c r="A660" s="294" t="str">
        <f t="shared" si="10"/>
        <v>第 85 條</v>
      </c>
      <c r="B660" s="297" t="s">
        <v>1084</v>
      </c>
    </row>
    <row r="661" spans="1:2" ht="18" x14ac:dyDescent="0.4">
      <c r="A661" s="294" t="str">
        <f t="shared" si="10"/>
        <v/>
      </c>
      <c r="B661" s="297" t="s">
        <v>1085</v>
      </c>
    </row>
    <row r="662" spans="1:2" ht="18" x14ac:dyDescent="0.4">
      <c r="A662" s="294" t="str">
        <f t="shared" si="10"/>
        <v>第 86 條</v>
      </c>
      <c r="B662" s="297" t="s">
        <v>1086</v>
      </c>
    </row>
    <row r="663" spans="1:2" ht="18" x14ac:dyDescent="0.4">
      <c r="A663" s="294" t="str">
        <f t="shared" si="10"/>
        <v/>
      </c>
      <c r="B663" s="297" t="s">
        <v>1087</v>
      </c>
    </row>
    <row r="664" spans="1:2" ht="18" x14ac:dyDescent="0.4">
      <c r="A664" s="294" t="str">
        <f t="shared" si="10"/>
        <v/>
      </c>
      <c r="B664" s="297" t="s">
        <v>1088</v>
      </c>
    </row>
    <row r="665" spans="1:2" ht="18" x14ac:dyDescent="0.4">
      <c r="A665" s="294" t="str">
        <f t="shared" si="10"/>
        <v/>
      </c>
      <c r="B665" s="297" t="s">
        <v>1089</v>
      </c>
    </row>
    <row r="666" spans="1:2" ht="18" x14ac:dyDescent="0.4">
      <c r="A666" s="294" t="str">
        <f t="shared" si="10"/>
        <v/>
      </c>
      <c r="B666" s="297" t="s">
        <v>1090</v>
      </c>
    </row>
    <row r="667" spans="1:2" ht="18" x14ac:dyDescent="0.4">
      <c r="A667" s="294" t="str">
        <f t="shared" si="10"/>
        <v/>
      </c>
      <c r="B667" s="297" t="s">
        <v>1091</v>
      </c>
    </row>
    <row r="668" spans="1:2" ht="18" x14ac:dyDescent="0.4">
      <c r="A668" s="294" t="str">
        <f t="shared" si="10"/>
        <v/>
      </c>
      <c r="B668" s="297" t="s">
        <v>1092</v>
      </c>
    </row>
    <row r="669" spans="1:2" ht="18" x14ac:dyDescent="0.4">
      <c r="A669" s="294" t="str">
        <f t="shared" si="10"/>
        <v/>
      </c>
      <c r="B669" s="297" t="s">
        <v>1093</v>
      </c>
    </row>
    <row r="670" spans="1:2" ht="18" x14ac:dyDescent="0.4">
      <c r="A670" s="294" t="str">
        <f t="shared" si="10"/>
        <v/>
      </c>
      <c r="B670" s="297" t="s">
        <v>1094</v>
      </c>
    </row>
  </sheetData>
  <sheetProtection algorithmName="SHA-512" hashValue="H7Gz1x3mokrj7B+Ve+r9Bwm13WQ5SzaNXwrV7fQyNyEgrie5ZqzUdGG1AGb16peqcBId2LDWhuIvr0sQ/8IWDw==" saltValue="qqPXXxvX6ELPggNKvmD4/Q==" spinCount="100000" sheet="1" objects="1" scenarios="1" formatCells="0" autoFilter="0"/>
  <mergeCells count="1">
    <mergeCell ref="A325:A341"/>
  </mergeCells>
  <phoneticPr fontId="1"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6"/>
  <dimension ref="A1:B358"/>
  <sheetViews>
    <sheetView showGridLines="0" topLeftCell="A195" zoomScale="120" zoomScaleNormal="120" workbookViewId="0">
      <selection activeCell="C199" sqref="C199"/>
    </sheetView>
  </sheetViews>
  <sheetFormatPr defaultColWidth="9" defaultRowHeight="30" customHeight="1" x14ac:dyDescent="0.4"/>
  <cols>
    <col min="1" max="1" width="13.90625" customWidth="1"/>
    <col min="2" max="2" width="86.08984375" customWidth="1"/>
    <col min="3" max="3" width="100.453125" customWidth="1"/>
  </cols>
  <sheetData>
    <row r="1" spans="1:2" ht="30" customHeight="1" thickBot="1" x14ac:dyDescent="0.45">
      <c r="A1" s="299"/>
      <c r="B1" s="300" t="s">
        <v>1095</v>
      </c>
    </row>
    <row r="2" spans="1:2" ht="30" customHeight="1" thickBot="1" x14ac:dyDescent="0.45">
      <c r="A2" s="299"/>
      <c r="B2" s="300" t="s">
        <v>1096</v>
      </c>
    </row>
    <row r="3" spans="1:2" ht="30" customHeight="1" x14ac:dyDescent="0.4">
      <c r="A3" s="299"/>
      <c r="B3" s="300" t="s">
        <v>503</v>
      </c>
    </row>
    <row r="4" spans="1:2" ht="30" customHeight="1" x14ac:dyDescent="0.4">
      <c r="A4" s="299"/>
      <c r="B4" s="301"/>
    </row>
    <row r="5" spans="1:2" ht="30" customHeight="1" x14ac:dyDescent="0.4">
      <c r="A5" s="299"/>
      <c r="B5" s="302" t="s">
        <v>253</v>
      </c>
    </row>
    <row r="6" spans="1:2" ht="30" customHeight="1" x14ac:dyDescent="0.4">
      <c r="A6" s="299"/>
      <c r="B6" s="303" t="s">
        <v>10</v>
      </c>
    </row>
    <row r="7" spans="1:2" ht="30" customHeight="1" x14ac:dyDescent="0.4">
      <c r="A7" s="294" t="s">
        <v>10</v>
      </c>
      <c r="B7" s="303" t="s">
        <v>254</v>
      </c>
    </row>
    <row r="8" spans="1:2" ht="30" customHeight="1" x14ac:dyDescent="0.4">
      <c r="A8" s="294" t="s">
        <v>500</v>
      </c>
      <c r="B8" s="303" t="s">
        <v>11</v>
      </c>
    </row>
    <row r="9" spans="1:2" ht="30" customHeight="1" x14ac:dyDescent="0.4">
      <c r="A9" s="294" t="s">
        <v>11</v>
      </c>
      <c r="B9" s="303" t="s">
        <v>255</v>
      </c>
    </row>
    <row r="10" spans="1:2" ht="30" customHeight="1" x14ac:dyDescent="0.4">
      <c r="A10" s="294" t="s">
        <v>500</v>
      </c>
      <c r="B10" s="303" t="s">
        <v>256</v>
      </c>
    </row>
    <row r="11" spans="1:2" ht="30" customHeight="1" x14ac:dyDescent="0.4">
      <c r="A11" s="294" t="s">
        <v>500</v>
      </c>
      <c r="B11" s="303" t="s">
        <v>257</v>
      </c>
    </row>
    <row r="12" spans="1:2" ht="30" customHeight="1" x14ac:dyDescent="0.4">
      <c r="A12" s="294" t="s">
        <v>500</v>
      </c>
      <c r="B12" s="303" t="s">
        <v>258</v>
      </c>
    </row>
    <row r="13" spans="1:2" ht="30" customHeight="1" x14ac:dyDescent="0.4">
      <c r="A13" s="294" t="s">
        <v>500</v>
      </c>
      <c r="B13" s="303" t="s">
        <v>259</v>
      </c>
    </row>
    <row r="14" spans="1:2" ht="30" customHeight="1" x14ac:dyDescent="0.4">
      <c r="A14" s="294" t="s">
        <v>500</v>
      </c>
      <c r="B14" s="303" t="s">
        <v>1097</v>
      </c>
    </row>
    <row r="15" spans="1:2" ht="30" customHeight="1" x14ac:dyDescent="0.4">
      <c r="A15" s="294" t="s">
        <v>500</v>
      </c>
      <c r="B15" s="303" t="s">
        <v>1098</v>
      </c>
    </row>
    <row r="16" spans="1:2" ht="30" customHeight="1" x14ac:dyDescent="0.4">
      <c r="A16" s="294" t="s">
        <v>500</v>
      </c>
      <c r="B16" s="303" t="s">
        <v>1099</v>
      </c>
    </row>
    <row r="17" spans="1:2" ht="30" customHeight="1" x14ac:dyDescent="0.4">
      <c r="A17" s="294" t="s">
        <v>500</v>
      </c>
      <c r="B17" s="303" t="s">
        <v>1100</v>
      </c>
    </row>
    <row r="18" spans="1:2" ht="30" customHeight="1" x14ac:dyDescent="0.4">
      <c r="A18" s="294" t="s">
        <v>500</v>
      </c>
      <c r="B18" s="303" t="s">
        <v>260</v>
      </c>
    </row>
    <row r="19" spans="1:2" ht="30" customHeight="1" x14ac:dyDescent="0.4">
      <c r="A19" s="294" t="s">
        <v>500</v>
      </c>
      <c r="B19" s="303" t="s">
        <v>12</v>
      </c>
    </row>
    <row r="20" spans="1:2" ht="30" customHeight="1" x14ac:dyDescent="0.4">
      <c r="A20" s="294" t="s">
        <v>12</v>
      </c>
      <c r="B20" s="303" t="s">
        <v>261</v>
      </c>
    </row>
    <row r="21" spans="1:2" ht="30" customHeight="1" x14ac:dyDescent="0.4">
      <c r="A21" s="294" t="s">
        <v>500</v>
      </c>
      <c r="B21" s="303" t="s">
        <v>262</v>
      </c>
    </row>
    <row r="22" spans="1:2" ht="30" customHeight="1" x14ac:dyDescent="0.4">
      <c r="A22" s="294" t="s">
        <v>500</v>
      </c>
      <c r="B22" s="303" t="s">
        <v>13</v>
      </c>
    </row>
    <row r="23" spans="1:2" ht="30" customHeight="1" x14ac:dyDescent="0.4">
      <c r="A23" s="294" t="s">
        <v>13</v>
      </c>
      <c r="B23" s="303" t="s">
        <v>263</v>
      </c>
    </row>
    <row r="24" spans="1:2" ht="30" customHeight="1" x14ac:dyDescent="0.4">
      <c r="A24" s="294" t="s">
        <v>500</v>
      </c>
      <c r="B24" s="303" t="s">
        <v>264</v>
      </c>
    </row>
    <row r="25" spans="1:2" ht="30" customHeight="1" x14ac:dyDescent="0.4">
      <c r="A25" s="294" t="s">
        <v>500</v>
      </c>
      <c r="B25" s="303" t="s">
        <v>265</v>
      </c>
    </row>
    <row r="26" spans="1:2" ht="30" customHeight="1" x14ac:dyDescent="0.4">
      <c r="A26" s="294" t="s">
        <v>500</v>
      </c>
      <c r="B26" s="303" t="s">
        <v>266</v>
      </c>
    </row>
    <row r="27" spans="1:2" ht="30" customHeight="1" x14ac:dyDescent="0.4">
      <c r="A27" s="294" t="s">
        <v>266</v>
      </c>
      <c r="B27" s="303" t="s">
        <v>267</v>
      </c>
    </row>
    <row r="28" spans="1:2" ht="30" customHeight="1" x14ac:dyDescent="0.4">
      <c r="A28" s="294" t="s">
        <v>500</v>
      </c>
      <c r="B28" s="303" t="s">
        <v>14</v>
      </c>
    </row>
    <row r="29" spans="1:2" ht="30" customHeight="1" x14ac:dyDescent="0.4">
      <c r="A29" s="294" t="s">
        <v>14</v>
      </c>
      <c r="B29" s="303" t="s">
        <v>268</v>
      </c>
    </row>
    <row r="30" spans="1:2" ht="30" customHeight="1" x14ac:dyDescent="0.4">
      <c r="A30" s="294" t="s">
        <v>500</v>
      </c>
      <c r="B30" s="303" t="s">
        <v>269</v>
      </c>
    </row>
    <row r="31" spans="1:2" ht="30" customHeight="1" x14ac:dyDescent="0.4">
      <c r="A31" s="294" t="s">
        <v>500</v>
      </c>
      <c r="B31" s="302" t="s">
        <v>270</v>
      </c>
    </row>
    <row r="32" spans="1:2" ht="30" customHeight="1" x14ac:dyDescent="0.4">
      <c r="A32" s="294"/>
      <c r="B32" s="303" t="s">
        <v>15</v>
      </c>
    </row>
    <row r="33" spans="1:2" ht="30" customHeight="1" x14ac:dyDescent="0.4">
      <c r="A33" s="294" t="s">
        <v>15</v>
      </c>
      <c r="B33" s="303" t="s">
        <v>271</v>
      </c>
    </row>
    <row r="34" spans="1:2" ht="30" customHeight="1" x14ac:dyDescent="0.4">
      <c r="A34" s="294" t="s">
        <v>500</v>
      </c>
      <c r="B34" s="303" t="s">
        <v>272</v>
      </c>
    </row>
    <row r="35" spans="1:2" ht="30" customHeight="1" x14ac:dyDescent="0.4">
      <c r="A35" s="294" t="s">
        <v>500</v>
      </c>
      <c r="B35" s="303" t="s">
        <v>273</v>
      </c>
    </row>
    <row r="36" spans="1:2" ht="30" customHeight="1" x14ac:dyDescent="0.4">
      <c r="A36" s="294" t="s">
        <v>500</v>
      </c>
      <c r="B36" s="303" t="s">
        <v>1101</v>
      </c>
    </row>
    <row r="37" spans="1:2" ht="30" customHeight="1" x14ac:dyDescent="0.4">
      <c r="A37" s="294" t="s">
        <v>500</v>
      </c>
      <c r="B37" s="303" t="s">
        <v>274</v>
      </c>
    </row>
    <row r="38" spans="1:2" ht="30" customHeight="1" x14ac:dyDescent="0.4">
      <c r="A38" s="294" t="s">
        <v>500</v>
      </c>
      <c r="B38" s="303" t="s">
        <v>275</v>
      </c>
    </row>
    <row r="39" spans="1:2" ht="30" customHeight="1" x14ac:dyDescent="0.4">
      <c r="A39" s="294" t="s">
        <v>500</v>
      </c>
      <c r="B39" s="303" t="s">
        <v>1102</v>
      </c>
    </row>
    <row r="40" spans="1:2" ht="30" customHeight="1" x14ac:dyDescent="0.4">
      <c r="A40" s="294" t="s">
        <v>500</v>
      </c>
      <c r="B40" s="303" t="s">
        <v>276</v>
      </c>
    </row>
    <row r="41" spans="1:2" ht="30" customHeight="1" x14ac:dyDescent="0.4">
      <c r="A41" s="294" t="s">
        <v>500</v>
      </c>
      <c r="B41" s="303" t="s">
        <v>1103</v>
      </c>
    </row>
    <row r="42" spans="1:2" ht="30" customHeight="1" x14ac:dyDescent="0.4">
      <c r="A42" s="294" t="s">
        <v>500</v>
      </c>
      <c r="B42" s="303" t="s">
        <v>16</v>
      </c>
    </row>
    <row r="43" spans="1:2" ht="30" customHeight="1" x14ac:dyDescent="0.4">
      <c r="A43" s="294" t="s">
        <v>16</v>
      </c>
      <c r="B43" s="303" t="s">
        <v>277</v>
      </c>
    </row>
    <row r="44" spans="1:2" ht="30" customHeight="1" x14ac:dyDescent="0.4">
      <c r="A44" s="294" t="s">
        <v>500</v>
      </c>
      <c r="B44" s="303" t="s">
        <v>278</v>
      </c>
    </row>
    <row r="45" spans="1:2" ht="30" customHeight="1" x14ac:dyDescent="0.4">
      <c r="A45" s="294" t="s">
        <v>500</v>
      </c>
      <c r="B45" s="303" t="s">
        <v>279</v>
      </c>
    </row>
    <row r="46" spans="1:2" ht="30" customHeight="1" x14ac:dyDescent="0.4">
      <c r="A46" s="294" t="s">
        <v>500</v>
      </c>
      <c r="B46" s="303" t="s">
        <v>1104</v>
      </c>
    </row>
    <row r="47" spans="1:2" ht="30" customHeight="1" x14ac:dyDescent="0.4">
      <c r="A47" s="294" t="s">
        <v>500</v>
      </c>
      <c r="B47" s="303" t="s">
        <v>280</v>
      </c>
    </row>
    <row r="48" spans="1:2" ht="30" customHeight="1" x14ac:dyDescent="0.4">
      <c r="A48" s="294" t="s">
        <v>500</v>
      </c>
      <c r="B48" s="303" t="s">
        <v>281</v>
      </c>
    </row>
    <row r="49" spans="1:2" ht="30" customHeight="1" x14ac:dyDescent="0.4">
      <c r="A49" s="294" t="s">
        <v>500</v>
      </c>
      <c r="B49" s="303" t="s">
        <v>282</v>
      </c>
    </row>
    <row r="50" spans="1:2" ht="30" customHeight="1" x14ac:dyDescent="0.4">
      <c r="A50" s="294" t="s">
        <v>500</v>
      </c>
      <c r="B50" s="303" t="s">
        <v>283</v>
      </c>
    </row>
    <row r="51" spans="1:2" ht="30" customHeight="1" x14ac:dyDescent="0.4">
      <c r="A51" s="294" t="s">
        <v>500</v>
      </c>
      <c r="B51" s="303" t="s">
        <v>284</v>
      </c>
    </row>
    <row r="52" spans="1:2" ht="30" customHeight="1" x14ac:dyDescent="0.4">
      <c r="A52" s="294" t="s">
        <v>500</v>
      </c>
      <c r="B52" s="303" t="s">
        <v>285</v>
      </c>
    </row>
    <row r="53" spans="1:2" ht="30" customHeight="1" x14ac:dyDescent="0.4">
      <c r="A53" s="294" t="s">
        <v>500</v>
      </c>
      <c r="B53" s="303" t="s">
        <v>286</v>
      </c>
    </row>
    <row r="54" spans="1:2" ht="30" customHeight="1" x14ac:dyDescent="0.4">
      <c r="A54" s="294" t="s">
        <v>500</v>
      </c>
      <c r="B54" s="303" t="s">
        <v>287</v>
      </c>
    </row>
    <row r="55" spans="1:2" ht="30" customHeight="1" x14ac:dyDescent="0.4">
      <c r="A55" s="294" t="s">
        <v>500</v>
      </c>
      <c r="B55" s="303" t="s">
        <v>288</v>
      </c>
    </row>
    <row r="56" spans="1:2" ht="30" customHeight="1" x14ac:dyDescent="0.4">
      <c r="A56" s="294" t="s">
        <v>500</v>
      </c>
      <c r="B56" s="303" t="s">
        <v>289</v>
      </c>
    </row>
    <row r="57" spans="1:2" ht="30" customHeight="1" x14ac:dyDescent="0.4">
      <c r="A57" s="294" t="s">
        <v>500</v>
      </c>
      <c r="B57" s="303" t="s">
        <v>290</v>
      </c>
    </row>
    <row r="58" spans="1:2" ht="30" customHeight="1" x14ac:dyDescent="0.4">
      <c r="A58" s="294" t="s">
        <v>500</v>
      </c>
      <c r="B58" s="303" t="s">
        <v>291</v>
      </c>
    </row>
    <row r="59" spans="1:2" ht="30" customHeight="1" x14ac:dyDescent="0.4">
      <c r="A59" s="294" t="s">
        <v>291</v>
      </c>
      <c r="B59" s="303" t="s">
        <v>292</v>
      </c>
    </row>
    <row r="60" spans="1:2" ht="30" customHeight="1" x14ac:dyDescent="0.4">
      <c r="A60" s="294" t="s">
        <v>500</v>
      </c>
      <c r="B60" s="303" t="s">
        <v>293</v>
      </c>
    </row>
    <row r="61" spans="1:2" ht="30" customHeight="1" x14ac:dyDescent="0.4">
      <c r="A61" s="294" t="s">
        <v>500</v>
      </c>
      <c r="B61" s="303" t="s">
        <v>294</v>
      </c>
    </row>
    <row r="62" spans="1:2" ht="30" customHeight="1" x14ac:dyDescent="0.4">
      <c r="A62" s="294" t="s">
        <v>294</v>
      </c>
      <c r="B62" s="303" t="s">
        <v>295</v>
      </c>
    </row>
    <row r="63" spans="1:2" ht="30" customHeight="1" x14ac:dyDescent="0.4">
      <c r="A63" s="294" t="s">
        <v>500</v>
      </c>
      <c r="B63" s="303" t="s">
        <v>296</v>
      </c>
    </row>
    <row r="64" spans="1:2" ht="30" customHeight="1" x14ac:dyDescent="0.4">
      <c r="A64" s="294" t="s">
        <v>500</v>
      </c>
      <c r="B64" s="303" t="s">
        <v>297</v>
      </c>
    </row>
    <row r="65" spans="1:2" ht="30" customHeight="1" x14ac:dyDescent="0.4">
      <c r="A65" s="294" t="s">
        <v>500</v>
      </c>
      <c r="B65" s="303" t="s">
        <v>1105</v>
      </c>
    </row>
    <row r="66" spans="1:2" ht="30" customHeight="1" x14ac:dyDescent="0.4">
      <c r="A66" s="294" t="s">
        <v>500</v>
      </c>
      <c r="B66" s="303" t="s">
        <v>298</v>
      </c>
    </row>
    <row r="67" spans="1:2" ht="30" customHeight="1" x14ac:dyDescent="0.4">
      <c r="A67" s="294" t="s">
        <v>500</v>
      </c>
      <c r="B67" s="303" t="s">
        <v>299</v>
      </c>
    </row>
    <row r="68" spans="1:2" ht="30" customHeight="1" x14ac:dyDescent="0.4">
      <c r="A68" s="294" t="s">
        <v>500</v>
      </c>
      <c r="B68" s="303" t="s">
        <v>1106</v>
      </c>
    </row>
    <row r="69" spans="1:2" ht="30" customHeight="1" x14ac:dyDescent="0.4">
      <c r="A69" s="294" t="s">
        <v>500</v>
      </c>
      <c r="B69" s="303" t="s">
        <v>300</v>
      </c>
    </row>
    <row r="70" spans="1:2" ht="30" customHeight="1" x14ac:dyDescent="0.4">
      <c r="A70" s="294" t="s">
        <v>500</v>
      </c>
      <c r="B70" s="303" t="s">
        <v>1107</v>
      </c>
    </row>
    <row r="71" spans="1:2" ht="30" customHeight="1" x14ac:dyDescent="0.4">
      <c r="A71" s="294" t="s">
        <v>500</v>
      </c>
      <c r="B71" s="303" t="s">
        <v>301</v>
      </c>
    </row>
    <row r="72" spans="1:2" ht="30" customHeight="1" x14ac:dyDescent="0.4">
      <c r="A72" s="294" t="s">
        <v>301</v>
      </c>
      <c r="B72" s="303" t="s">
        <v>302</v>
      </c>
    </row>
    <row r="73" spans="1:2" ht="30" customHeight="1" x14ac:dyDescent="0.4">
      <c r="A73" s="294" t="s">
        <v>500</v>
      </c>
      <c r="B73" s="303" t="s">
        <v>303</v>
      </c>
    </row>
    <row r="74" spans="1:2" ht="30" customHeight="1" x14ac:dyDescent="0.4">
      <c r="A74" s="294" t="s">
        <v>500</v>
      </c>
      <c r="B74" s="303" t="s">
        <v>304</v>
      </c>
    </row>
    <row r="75" spans="1:2" ht="30" customHeight="1" x14ac:dyDescent="0.4">
      <c r="A75" s="294" t="s">
        <v>500</v>
      </c>
      <c r="B75" s="303" t="s">
        <v>305</v>
      </c>
    </row>
    <row r="76" spans="1:2" ht="30" customHeight="1" x14ac:dyDescent="0.4">
      <c r="A76" s="294" t="s">
        <v>500</v>
      </c>
      <c r="B76" s="303" t="s">
        <v>1108</v>
      </c>
    </row>
    <row r="77" spans="1:2" ht="30" customHeight="1" x14ac:dyDescent="0.4">
      <c r="A77" s="294" t="s">
        <v>500</v>
      </c>
      <c r="B77" s="303" t="s">
        <v>306</v>
      </c>
    </row>
    <row r="78" spans="1:2" ht="30" customHeight="1" x14ac:dyDescent="0.4">
      <c r="A78" s="294" t="s">
        <v>500</v>
      </c>
      <c r="B78" s="303" t="s">
        <v>307</v>
      </c>
    </row>
    <row r="79" spans="1:2" ht="30" customHeight="1" x14ac:dyDescent="0.4">
      <c r="A79" s="294" t="s">
        <v>500</v>
      </c>
      <c r="B79" s="303" t="s">
        <v>17</v>
      </c>
    </row>
    <row r="80" spans="1:2" ht="30" customHeight="1" x14ac:dyDescent="0.4">
      <c r="A80" s="294" t="s">
        <v>17</v>
      </c>
      <c r="B80" s="303" t="s">
        <v>267</v>
      </c>
    </row>
    <row r="81" spans="1:2" ht="30" customHeight="1" x14ac:dyDescent="0.4">
      <c r="A81" s="294" t="s">
        <v>500</v>
      </c>
      <c r="B81" s="303" t="s">
        <v>18</v>
      </c>
    </row>
    <row r="82" spans="1:2" ht="30" customHeight="1" x14ac:dyDescent="0.4">
      <c r="A82" s="294" t="s">
        <v>18</v>
      </c>
      <c r="B82" s="303" t="s">
        <v>308</v>
      </c>
    </row>
    <row r="83" spans="1:2" ht="30" customHeight="1" x14ac:dyDescent="0.4">
      <c r="A83" s="294" t="s">
        <v>500</v>
      </c>
      <c r="B83" s="302" t="s">
        <v>309</v>
      </c>
    </row>
    <row r="84" spans="1:2" ht="30" customHeight="1" x14ac:dyDescent="0.4">
      <c r="A84" s="294"/>
      <c r="B84" s="303" t="s">
        <v>19</v>
      </c>
    </row>
    <row r="85" spans="1:2" ht="30" customHeight="1" x14ac:dyDescent="0.4">
      <c r="A85" s="294" t="s">
        <v>19</v>
      </c>
      <c r="B85" s="303" t="s">
        <v>310</v>
      </c>
    </row>
    <row r="86" spans="1:2" ht="30" customHeight="1" x14ac:dyDescent="0.4">
      <c r="A86" s="294" t="s">
        <v>500</v>
      </c>
      <c r="B86" s="303" t="s">
        <v>311</v>
      </c>
    </row>
    <row r="87" spans="1:2" ht="30" customHeight="1" x14ac:dyDescent="0.4">
      <c r="A87" s="294" t="s">
        <v>500</v>
      </c>
      <c r="B87" s="303" t="s">
        <v>312</v>
      </c>
    </row>
    <row r="88" spans="1:2" ht="30" customHeight="1" x14ac:dyDescent="0.4">
      <c r="A88" s="294" t="s">
        <v>500</v>
      </c>
      <c r="B88" s="303" t="s">
        <v>313</v>
      </c>
    </row>
    <row r="89" spans="1:2" ht="30" customHeight="1" x14ac:dyDescent="0.4">
      <c r="A89" s="294" t="s">
        <v>500</v>
      </c>
      <c r="B89" s="303" t="s">
        <v>1109</v>
      </c>
    </row>
    <row r="90" spans="1:2" ht="30" customHeight="1" x14ac:dyDescent="0.4">
      <c r="A90" s="294" t="s">
        <v>500</v>
      </c>
      <c r="B90" s="303" t="s">
        <v>314</v>
      </c>
    </row>
    <row r="91" spans="1:2" ht="30" customHeight="1" x14ac:dyDescent="0.4">
      <c r="A91" s="294" t="s">
        <v>500</v>
      </c>
      <c r="B91" s="303" t="s">
        <v>315</v>
      </c>
    </row>
    <row r="92" spans="1:2" ht="30" customHeight="1" x14ac:dyDescent="0.4">
      <c r="A92" s="294" t="s">
        <v>500</v>
      </c>
      <c r="B92" s="303" t="s">
        <v>316</v>
      </c>
    </row>
    <row r="93" spans="1:2" ht="30" customHeight="1" x14ac:dyDescent="0.4">
      <c r="A93" s="294" t="s">
        <v>500</v>
      </c>
      <c r="B93" s="303" t="s">
        <v>317</v>
      </c>
    </row>
    <row r="94" spans="1:2" ht="30" customHeight="1" x14ac:dyDescent="0.4">
      <c r="A94" s="294" t="s">
        <v>500</v>
      </c>
      <c r="B94" s="303" t="s">
        <v>318</v>
      </c>
    </row>
    <row r="95" spans="1:2" ht="30" customHeight="1" x14ac:dyDescent="0.4">
      <c r="A95" s="294" t="s">
        <v>500</v>
      </c>
      <c r="B95" s="303" t="s">
        <v>319</v>
      </c>
    </row>
    <row r="96" spans="1:2" ht="30" customHeight="1" x14ac:dyDescent="0.4">
      <c r="A96" s="294" t="s">
        <v>500</v>
      </c>
      <c r="B96" s="303" t="s">
        <v>320</v>
      </c>
    </row>
    <row r="97" spans="1:2" ht="30" customHeight="1" x14ac:dyDescent="0.4">
      <c r="A97" s="294" t="s">
        <v>500</v>
      </c>
      <c r="B97" s="303" t="s">
        <v>321</v>
      </c>
    </row>
    <row r="98" spans="1:2" ht="30" customHeight="1" x14ac:dyDescent="0.4">
      <c r="A98" s="294" t="s">
        <v>500</v>
      </c>
      <c r="B98" s="303" t="s">
        <v>322</v>
      </c>
    </row>
    <row r="99" spans="1:2" ht="30" customHeight="1" x14ac:dyDescent="0.4">
      <c r="A99" s="294" t="s">
        <v>500</v>
      </c>
      <c r="B99" s="303" t="s">
        <v>20</v>
      </c>
    </row>
    <row r="100" spans="1:2" ht="30" customHeight="1" x14ac:dyDescent="0.4">
      <c r="A100" s="294" t="s">
        <v>20</v>
      </c>
      <c r="B100" s="303" t="s">
        <v>323</v>
      </c>
    </row>
    <row r="101" spans="1:2" ht="30" customHeight="1" x14ac:dyDescent="0.4">
      <c r="A101" s="294" t="s">
        <v>500</v>
      </c>
      <c r="B101" s="303" t="s">
        <v>324</v>
      </c>
    </row>
    <row r="102" spans="1:2" ht="30" customHeight="1" x14ac:dyDescent="0.4">
      <c r="A102" s="294" t="s">
        <v>500</v>
      </c>
      <c r="B102" s="303" t="s">
        <v>21</v>
      </c>
    </row>
    <row r="103" spans="1:2" ht="30" customHeight="1" x14ac:dyDescent="0.4">
      <c r="A103" s="294" t="s">
        <v>21</v>
      </c>
      <c r="B103" s="303" t="s">
        <v>325</v>
      </c>
    </row>
    <row r="104" spans="1:2" ht="30" customHeight="1" x14ac:dyDescent="0.4">
      <c r="A104" s="294" t="s">
        <v>500</v>
      </c>
      <c r="B104" s="303" t="s">
        <v>326</v>
      </c>
    </row>
    <row r="105" spans="1:2" ht="30" customHeight="1" x14ac:dyDescent="0.4">
      <c r="A105" s="294" t="s">
        <v>500</v>
      </c>
      <c r="B105" s="303" t="s">
        <v>22</v>
      </c>
    </row>
    <row r="106" spans="1:2" ht="30" customHeight="1" x14ac:dyDescent="0.4">
      <c r="A106" s="294" t="s">
        <v>22</v>
      </c>
      <c r="B106" s="303" t="s">
        <v>327</v>
      </c>
    </row>
    <row r="107" spans="1:2" ht="30" customHeight="1" x14ac:dyDescent="0.4">
      <c r="A107" s="294" t="s">
        <v>500</v>
      </c>
      <c r="B107" s="303" t="s">
        <v>328</v>
      </c>
    </row>
    <row r="108" spans="1:2" ht="30" customHeight="1" x14ac:dyDescent="0.4">
      <c r="A108" s="294" t="s">
        <v>500</v>
      </c>
      <c r="B108" s="303" t="s">
        <v>23</v>
      </c>
    </row>
    <row r="109" spans="1:2" ht="30" customHeight="1" x14ac:dyDescent="0.4">
      <c r="A109" s="294" t="s">
        <v>23</v>
      </c>
      <c r="B109" s="303" t="s">
        <v>267</v>
      </c>
    </row>
    <row r="110" spans="1:2" ht="30" customHeight="1" x14ac:dyDescent="0.4">
      <c r="A110" s="294" t="s">
        <v>500</v>
      </c>
      <c r="B110" s="303" t="s">
        <v>329</v>
      </c>
    </row>
    <row r="111" spans="1:2" ht="30" customHeight="1" x14ac:dyDescent="0.4">
      <c r="A111" s="294" t="s">
        <v>329</v>
      </c>
      <c r="B111" s="303" t="s">
        <v>330</v>
      </c>
    </row>
    <row r="112" spans="1:2" ht="30" customHeight="1" x14ac:dyDescent="0.4">
      <c r="A112" s="294" t="s">
        <v>500</v>
      </c>
      <c r="B112" s="303" t="s">
        <v>331</v>
      </c>
    </row>
    <row r="113" spans="1:2" ht="30" customHeight="1" x14ac:dyDescent="0.4">
      <c r="A113" s="294" t="s">
        <v>500</v>
      </c>
      <c r="B113" s="303" t="s">
        <v>332</v>
      </c>
    </row>
    <row r="114" spans="1:2" ht="30" customHeight="1" x14ac:dyDescent="0.4">
      <c r="A114" s="294" t="s">
        <v>500</v>
      </c>
      <c r="B114" s="303" t="s">
        <v>333</v>
      </c>
    </row>
    <row r="115" spans="1:2" ht="30" customHeight="1" x14ac:dyDescent="0.4">
      <c r="A115" s="294" t="s">
        <v>500</v>
      </c>
      <c r="B115" s="303" t="s">
        <v>334</v>
      </c>
    </row>
    <row r="116" spans="1:2" ht="30" customHeight="1" x14ac:dyDescent="0.4">
      <c r="A116" s="294" t="s">
        <v>500</v>
      </c>
      <c r="B116" s="303" t="s">
        <v>335</v>
      </c>
    </row>
    <row r="117" spans="1:2" ht="30" customHeight="1" x14ac:dyDescent="0.4">
      <c r="A117" s="294" t="s">
        <v>500</v>
      </c>
      <c r="B117" s="303" t="s">
        <v>336</v>
      </c>
    </row>
    <row r="118" spans="1:2" ht="30" customHeight="1" x14ac:dyDescent="0.4">
      <c r="A118" s="294" t="s">
        <v>500</v>
      </c>
      <c r="B118" s="303" t="s">
        <v>24</v>
      </c>
    </row>
    <row r="119" spans="1:2" ht="30" customHeight="1" x14ac:dyDescent="0.4">
      <c r="A119" s="294" t="s">
        <v>24</v>
      </c>
      <c r="B119" s="303" t="s">
        <v>337</v>
      </c>
    </row>
    <row r="120" spans="1:2" ht="30" customHeight="1" x14ac:dyDescent="0.4">
      <c r="A120" s="294" t="s">
        <v>500</v>
      </c>
      <c r="B120" s="303" t="s">
        <v>338</v>
      </c>
    </row>
    <row r="121" spans="1:2" ht="30" customHeight="1" x14ac:dyDescent="0.4">
      <c r="A121" s="294" t="s">
        <v>500</v>
      </c>
      <c r="B121" s="303" t="s">
        <v>26</v>
      </c>
    </row>
    <row r="122" spans="1:2" ht="30" customHeight="1" x14ac:dyDescent="0.4">
      <c r="A122" s="294" t="s">
        <v>26</v>
      </c>
      <c r="B122" s="303" t="s">
        <v>339</v>
      </c>
    </row>
    <row r="123" spans="1:2" ht="30" customHeight="1" x14ac:dyDescent="0.4">
      <c r="A123" s="294" t="s">
        <v>500</v>
      </c>
      <c r="B123" s="303" t="s">
        <v>340</v>
      </c>
    </row>
    <row r="124" spans="1:2" ht="30" customHeight="1" x14ac:dyDescent="0.4">
      <c r="A124" s="294" t="s">
        <v>500</v>
      </c>
      <c r="B124" s="302" t="s">
        <v>341</v>
      </c>
    </row>
    <row r="125" spans="1:2" ht="30" customHeight="1" x14ac:dyDescent="0.4">
      <c r="A125" s="294"/>
      <c r="B125" s="303" t="s">
        <v>27</v>
      </c>
    </row>
    <row r="126" spans="1:2" ht="30" customHeight="1" x14ac:dyDescent="0.4">
      <c r="A126" s="294" t="s">
        <v>27</v>
      </c>
      <c r="B126" s="303" t="s">
        <v>342</v>
      </c>
    </row>
    <row r="127" spans="1:2" ht="30" customHeight="1" x14ac:dyDescent="0.4">
      <c r="A127" s="294" t="s">
        <v>500</v>
      </c>
      <c r="B127" s="303" t="s">
        <v>28</v>
      </c>
    </row>
    <row r="128" spans="1:2" ht="30" customHeight="1" x14ac:dyDescent="0.4">
      <c r="A128" s="294" t="s">
        <v>28</v>
      </c>
      <c r="B128" s="303" t="s">
        <v>343</v>
      </c>
    </row>
    <row r="129" spans="1:2" ht="30" customHeight="1" x14ac:dyDescent="0.4">
      <c r="A129" s="294" t="s">
        <v>500</v>
      </c>
      <c r="B129" s="303" t="s">
        <v>344</v>
      </c>
    </row>
    <row r="130" spans="1:2" ht="30" customHeight="1" x14ac:dyDescent="0.4">
      <c r="A130" s="294" t="s">
        <v>500</v>
      </c>
      <c r="B130" s="303" t="s">
        <v>29</v>
      </c>
    </row>
    <row r="131" spans="1:2" ht="30" customHeight="1" x14ac:dyDescent="0.4">
      <c r="A131" s="294" t="s">
        <v>29</v>
      </c>
      <c r="B131" s="303" t="s">
        <v>345</v>
      </c>
    </row>
    <row r="132" spans="1:2" ht="30" customHeight="1" x14ac:dyDescent="0.4">
      <c r="A132" s="294" t="s">
        <v>500</v>
      </c>
      <c r="B132" s="303" t="s">
        <v>346</v>
      </c>
    </row>
    <row r="133" spans="1:2" ht="30" customHeight="1" x14ac:dyDescent="0.4">
      <c r="A133" s="294" t="s">
        <v>500</v>
      </c>
      <c r="B133" s="303" t="s">
        <v>30</v>
      </c>
    </row>
    <row r="134" spans="1:2" ht="30" customHeight="1" x14ac:dyDescent="0.4">
      <c r="A134" s="294" t="s">
        <v>30</v>
      </c>
      <c r="B134" s="303" t="s">
        <v>1110</v>
      </c>
    </row>
    <row r="135" spans="1:2" ht="30" customHeight="1" x14ac:dyDescent="0.4">
      <c r="A135" s="294" t="s">
        <v>500</v>
      </c>
      <c r="B135" s="303" t="s">
        <v>347</v>
      </c>
    </row>
    <row r="136" spans="1:2" ht="30" customHeight="1" x14ac:dyDescent="0.4">
      <c r="A136" s="294" t="s">
        <v>500</v>
      </c>
      <c r="B136" s="303" t="s">
        <v>1111</v>
      </c>
    </row>
    <row r="137" spans="1:2" ht="30" customHeight="1" x14ac:dyDescent="0.4">
      <c r="A137" s="294" t="s">
        <v>500</v>
      </c>
      <c r="B137" s="303" t="s">
        <v>348</v>
      </c>
    </row>
    <row r="138" spans="1:2" ht="30" customHeight="1" x14ac:dyDescent="0.4">
      <c r="A138" s="294" t="s">
        <v>500</v>
      </c>
      <c r="B138" s="303" t="s">
        <v>1112</v>
      </c>
    </row>
    <row r="139" spans="1:2" ht="30" customHeight="1" x14ac:dyDescent="0.4">
      <c r="A139" s="294" t="s">
        <v>500</v>
      </c>
      <c r="B139" s="303" t="s">
        <v>349</v>
      </c>
    </row>
    <row r="140" spans="1:2" ht="30" customHeight="1" x14ac:dyDescent="0.4">
      <c r="A140" s="294" t="s">
        <v>500</v>
      </c>
      <c r="B140" s="303" t="s">
        <v>350</v>
      </c>
    </row>
    <row r="141" spans="1:2" ht="30" customHeight="1" x14ac:dyDescent="0.4">
      <c r="A141" s="294" t="s">
        <v>500</v>
      </c>
      <c r="B141" s="303" t="s">
        <v>351</v>
      </c>
    </row>
    <row r="142" spans="1:2" ht="30" customHeight="1" x14ac:dyDescent="0.4">
      <c r="A142" s="294" t="s">
        <v>351</v>
      </c>
      <c r="B142" s="303" t="s">
        <v>352</v>
      </c>
    </row>
    <row r="143" spans="1:2" ht="30" customHeight="1" x14ac:dyDescent="0.4">
      <c r="A143" s="294" t="s">
        <v>500</v>
      </c>
      <c r="B143" s="303" t="s">
        <v>353</v>
      </c>
    </row>
    <row r="144" spans="1:2" ht="30" customHeight="1" x14ac:dyDescent="0.4">
      <c r="A144" s="294" t="s">
        <v>500</v>
      </c>
      <c r="B144" s="303" t="s">
        <v>1113</v>
      </c>
    </row>
    <row r="145" spans="1:2" ht="30" customHeight="1" x14ac:dyDescent="0.4">
      <c r="A145" s="294" t="s">
        <v>500</v>
      </c>
      <c r="B145" s="303" t="s">
        <v>1114</v>
      </c>
    </row>
    <row r="146" spans="1:2" ht="30" customHeight="1" x14ac:dyDescent="0.4">
      <c r="A146" s="294" t="s">
        <v>500</v>
      </c>
      <c r="B146" s="303" t="s">
        <v>354</v>
      </c>
    </row>
    <row r="147" spans="1:2" ht="30" customHeight="1" x14ac:dyDescent="0.4">
      <c r="A147" s="294" t="s">
        <v>500</v>
      </c>
      <c r="B147" s="303" t="s">
        <v>31</v>
      </c>
    </row>
    <row r="148" spans="1:2" ht="30" customHeight="1" x14ac:dyDescent="0.4">
      <c r="A148" s="294" t="s">
        <v>31</v>
      </c>
      <c r="B148" s="303" t="s">
        <v>355</v>
      </c>
    </row>
    <row r="149" spans="1:2" ht="30" customHeight="1" x14ac:dyDescent="0.4">
      <c r="A149" s="294" t="s">
        <v>500</v>
      </c>
      <c r="B149" s="303" t="s">
        <v>356</v>
      </c>
    </row>
    <row r="150" spans="1:2" ht="30" customHeight="1" x14ac:dyDescent="0.4">
      <c r="A150" s="294" t="s">
        <v>500</v>
      </c>
      <c r="B150" s="303" t="s">
        <v>357</v>
      </c>
    </row>
    <row r="151" spans="1:2" ht="30" customHeight="1" x14ac:dyDescent="0.4">
      <c r="A151" s="294" t="s">
        <v>500</v>
      </c>
      <c r="B151" s="303" t="s">
        <v>358</v>
      </c>
    </row>
    <row r="152" spans="1:2" ht="30" customHeight="1" x14ac:dyDescent="0.4">
      <c r="A152" s="294" t="s">
        <v>500</v>
      </c>
      <c r="B152" s="303" t="s">
        <v>359</v>
      </c>
    </row>
    <row r="153" spans="1:2" ht="30" customHeight="1" x14ac:dyDescent="0.4">
      <c r="A153" s="294" t="s">
        <v>500</v>
      </c>
      <c r="B153" s="303" t="s">
        <v>32</v>
      </c>
    </row>
    <row r="154" spans="1:2" ht="30" customHeight="1" x14ac:dyDescent="0.4">
      <c r="A154" s="294" t="s">
        <v>32</v>
      </c>
      <c r="B154" s="303" t="s">
        <v>360</v>
      </c>
    </row>
    <row r="155" spans="1:2" ht="30" customHeight="1" x14ac:dyDescent="0.4">
      <c r="A155" s="294" t="s">
        <v>500</v>
      </c>
      <c r="B155" s="303" t="s">
        <v>361</v>
      </c>
    </row>
    <row r="156" spans="1:2" ht="30" customHeight="1" x14ac:dyDescent="0.4">
      <c r="A156" s="294" t="s">
        <v>500</v>
      </c>
      <c r="B156" s="303" t="s">
        <v>362</v>
      </c>
    </row>
    <row r="157" spans="1:2" ht="30" customHeight="1" x14ac:dyDescent="0.4">
      <c r="A157" s="294" t="s">
        <v>500</v>
      </c>
      <c r="B157" s="303" t="s">
        <v>363</v>
      </c>
    </row>
    <row r="158" spans="1:2" ht="30" customHeight="1" x14ac:dyDescent="0.4">
      <c r="A158" s="294" t="s">
        <v>500</v>
      </c>
      <c r="B158" s="303" t="s">
        <v>364</v>
      </c>
    </row>
    <row r="159" spans="1:2" ht="30" customHeight="1" x14ac:dyDescent="0.4">
      <c r="A159" s="294" t="s">
        <v>500</v>
      </c>
      <c r="B159" s="303" t="s">
        <v>365</v>
      </c>
    </row>
    <row r="160" spans="1:2" ht="30" customHeight="1" x14ac:dyDescent="0.4">
      <c r="A160" s="294" t="s">
        <v>500</v>
      </c>
      <c r="B160" s="303" t="s">
        <v>366</v>
      </c>
    </row>
    <row r="161" spans="1:2" ht="30" customHeight="1" x14ac:dyDescent="0.4">
      <c r="A161" s="294" t="s">
        <v>500</v>
      </c>
      <c r="B161" s="303" t="s">
        <v>367</v>
      </c>
    </row>
    <row r="162" spans="1:2" ht="30" customHeight="1" x14ac:dyDescent="0.4">
      <c r="A162" s="378" t="s">
        <v>367</v>
      </c>
      <c r="B162" s="304" t="s">
        <v>368</v>
      </c>
    </row>
    <row r="163" spans="1:2" ht="30" customHeight="1" x14ac:dyDescent="0.4">
      <c r="A163" s="379"/>
      <c r="B163" s="305" t="s">
        <v>369</v>
      </c>
    </row>
    <row r="164" spans="1:2" ht="30" customHeight="1" x14ac:dyDescent="0.4">
      <c r="A164" s="379"/>
      <c r="B164" s="305" t="s">
        <v>370</v>
      </c>
    </row>
    <row r="165" spans="1:2" ht="30" customHeight="1" x14ac:dyDescent="0.4">
      <c r="A165" s="379"/>
      <c r="B165" s="305" t="s">
        <v>371</v>
      </c>
    </row>
    <row r="166" spans="1:2" ht="30" customHeight="1" x14ac:dyDescent="0.4">
      <c r="A166" s="379"/>
      <c r="B166" s="305" t="s">
        <v>1115</v>
      </c>
    </row>
    <row r="167" spans="1:2" ht="30" customHeight="1" x14ac:dyDescent="0.4">
      <c r="A167" s="379"/>
      <c r="B167" s="305" t="s">
        <v>372</v>
      </c>
    </row>
    <row r="168" spans="1:2" ht="30" customHeight="1" x14ac:dyDescent="0.4">
      <c r="A168" s="379"/>
      <c r="B168" s="305" t="s">
        <v>373</v>
      </c>
    </row>
    <row r="169" spans="1:2" ht="30" customHeight="1" x14ac:dyDescent="0.4">
      <c r="A169" s="379"/>
      <c r="B169" s="305" t="s">
        <v>374</v>
      </c>
    </row>
    <row r="170" spans="1:2" ht="30" customHeight="1" x14ac:dyDescent="0.4">
      <c r="A170" s="379"/>
      <c r="B170" s="305" t="s">
        <v>375</v>
      </c>
    </row>
    <row r="171" spans="1:2" ht="30" customHeight="1" x14ac:dyDescent="0.4">
      <c r="A171" s="380"/>
      <c r="B171" s="306" t="s">
        <v>376</v>
      </c>
    </row>
    <row r="172" spans="1:2" ht="30" customHeight="1" x14ac:dyDescent="0.4">
      <c r="A172" s="294" t="s">
        <v>500</v>
      </c>
      <c r="B172" s="303" t="s">
        <v>377</v>
      </c>
    </row>
    <row r="173" spans="1:2" ht="30" customHeight="1" x14ac:dyDescent="0.4">
      <c r="A173" s="377" t="s">
        <v>377</v>
      </c>
      <c r="B173" s="303" t="s">
        <v>1116</v>
      </c>
    </row>
    <row r="174" spans="1:2" ht="30" customHeight="1" x14ac:dyDescent="0.4">
      <c r="A174" s="377"/>
      <c r="B174" s="303" t="s">
        <v>1117</v>
      </c>
    </row>
    <row r="175" spans="1:2" ht="30" customHeight="1" x14ac:dyDescent="0.4">
      <c r="A175" s="377"/>
      <c r="B175" s="303" t="s">
        <v>1118</v>
      </c>
    </row>
    <row r="176" spans="1:2" ht="30" customHeight="1" x14ac:dyDescent="0.4">
      <c r="A176" s="377"/>
      <c r="B176" s="303" t="s">
        <v>378</v>
      </c>
    </row>
    <row r="177" spans="1:2" ht="30" customHeight="1" x14ac:dyDescent="0.4">
      <c r="A177" s="377"/>
      <c r="B177" s="303" t="s">
        <v>379</v>
      </c>
    </row>
    <row r="178" spans="1:2" ht="30" customHeight="1" x14ac:dyDescent="0.4">
      <c r="A178" s="377"/>
      <c r="B178" s="303" t="s">
        <v>1119</v>
      </c>
    </row>
    <row r="179" spans="1:2" ht="30" customHeight="1" x14ac:dyDescent="0.4">
      <c r="A179" s="377"/>
      <c r="B179" s="303" t="s">
        <v>380</v>
      </c>
    </row>
    <row r="180" spans="1:2" ht="30" customHeight="1" x14ac:dyDescent="0.4">
      <c r="A180" s="377"/>
      <c r="B180" s="303" t="s">
        <v>1120</v>
      </c>
    </row>
    <row r="181" spans="1:2" ht="30" customHeight="1" x14ac:dyDescent="0.4">
      <c r="A181" s="377"/>
      <c r="B181" s="303" t="s">
        <v>1121</v>
      </c>
    </row>
    <row r="182" spans="1:2" ht="30" customHeight="1" x14ac:dyDescent="0.4">
      <c r="A182" s="294" t="s">
        <v>500</v>
      </c>
      <c r="B182" s="303" t="s">
        <v>381</v>
      </c>
    </row>
    <row r="183" spans="1:2" ht="30" customHeight="1" x14ac:dyDescent="0.4">
      <c r="A183" s="294" t="s">
        <v>381</v>
      </c>
      <c r="B183" s="303" t="s">
        <v>382</v>
      </c>
    </row>
    <row r="184" spans="1:2" ht="30" customHeight="1" x14ac:dyDescent="0.4">
      <c r="A184" s="294" t="s">
        <v>500</v>
      </c>
      <c r="B184" s="303" t="s">
        <v>383</v>
      </c>
    </row>
    <row r="185" spans="1:2" ht="30" customHeight="1" x14ac:dyDescent="0.4">
      <c r="A185" s="294" t="s">
        <v>500</v>
      </c>
      <c r="B185" s="303" t="s">
        <v>384</v>
      </c>
    </row>
    <row r="186" spans="1:2" ht="30" customHeight="1" x14ac:dyDescent="0.4">
      <c r="A186" s="294" t="s">
        <v>500</v>
      </c>
      <c r="B186" s="303" t="s">
        <v>33</v>
      </c>
    </row>
    <row r="187" spans="1:2" ht="30" customHeight="1" x14ac:dyDescent="0.4">
      <c r="A187" s="294" t="s">
        <v>33</v>
      </c>
      <c r="B187" s="303" t="s">
        <v>267</v>
      </c>
    </row>
    <row r="188" spans="1:2" ht="30" customHeight="1" x14ac:dyDescent="0.4">
      <c r="A188" s="294" t="s">
        <v>500</v>
      </c>
      <c r="B188" s="303" t="s">
        <v>385</v>
      </c>
    </row>
    <row r="189" spans="1:2" ht="30" customHeight="1" x14ac:dyDescent="0.4">
      <c r="A189" s="294" t="s">
        <v>385</v>
      </c>
      <c r="B189" s="303" t="s">
        <v>386</v>
      </c>
    </row>
    <row r="190" spans="1:2" ht="30" customHeight="1" x14ac:dyDescent="0.4">
      <c r="A190" s="294" t="s">
        <v>500</v>
      </c>
      <c r="B190" s="303" t="s">
        <v>387</v>
      </c>
    </row>
    <row r="191" spans="1:2" ht="30" customHeight="1" x14ac:dyDescent="0.4">
      <c r="A191" s="294" t="s">
        <v>500</v>
      </c>
      <c r="B191" s="303" t="s">
        <v>388</v>
      </c>
    </row>
    <row r="192" spans="1:2" ht="30" customHeight="1" x14ac:dyDescent="0.4">
      <c r="A192" s="294" t="s">
        <v>500</v>
      </c>
      <c r="B192" s="303" t="s">
        <v>1147</v>
      </c>
    </row>
    <row r="193" spans="1:2" ht="30" customHeight="1" x14ac:dyDescent="0.4">
      <c r="A193" s="375" t="s">
        <v>34</v>
      </c>
      <c r="B193" s="307" t="s">
        <v>1134</v>
      </c>
    </row>
    <row r="194" spans="1:2" ht="30" customHeight="1" x14ac:dyDescent="0.4">
      <c r="A194" s="376"/>
      <c r="B194" s="308" t="s">
        <v>1135</v>
      </c>
    </row>
    <row r="195" spans="1:2" ht="30" customHeight="1" x14ac:dyDescent="0.4">
      <c r="A195" s="376"/>
      <c r="B195" s="309" t="s">
        <v>1136</v>
      </c>
    </row>
    <row r="196" spans="1:2" ht="30" customHeight="1" x14ac:dyDescent="0.4">
      <c r="A196" s="376"/>
      <c r="B196" s="325" t="s">
        <v>1145</v>
      </c>
    </row>
    <row r="197" spans="1:2" ht="30" customHeight="1" x14ac:dyDescent="0.4">
      <c r="A197" s="376"/>
      <c r="B197" s="309" t="s">
        <v>1122</v>
      </c>
    </row>
    <row r="198" spans="1:2" ht="30" customHeight="1" x14ac:dyDescent="0.4">
      <c r="A198" s="376"/>
      <c r="B198" s="309" t="s">
        <v>1123</v>
      </c>
    </row>
    <row r="199" spans="1:2" ht="30" customHeight="1" x14ac:dyDescent="0.4">
      <c r="A199" s="376"/>
      <c r="B199" s="325" t="s">
        <v>389</v>
      </c>
    </row>
    <row r="200" spans="1:2" ht="30" customHeight="1" x14ac:dyDescent="0.4">
      <c r="A200" s="376"/>
      <c r="B200" s="309" t="s">
        <v>390</v>
      </c>
    </row>
    <row r="201" spans="1:2" ht="30" customHeight="1" x14ac:dyDescent="0.4">
      <c r="A201" s="376"/>
      <c r="B201" s="309" t="s">
        <v>25</v>
      </c>
    </row>
    <row r="202" spans="1:2" ht="30" customHeight="1" x14ac:dyDescent="0.4">
      <c r="A202" s="376"/>
      <c r="B202" s="309" t="s">
        <v>391</v>
      </c>
    </row>
    <row r="203" spans="1:2" ht="30" customHeight="1" x14ac:dyDescent="0.4">
      <c r="A203" s="381"/>
      <c r="B203" s="310" t="s">
        <v>392</v>
      </c>
    </row>
    <row r="204" spans="1:2" ht="30" customHeight="1" x14ac:dyDescent="0.4">
      <c r="A204" s="294" t="s">
        <v>500</v>
      </c>
      <c r="B204" s="303" t="s">
        <v>393</v>
      </c>
    </row>
    <row r="205" spans="1:2" ht="30" customHeight="1" x14ac:dyDescent="0.4">
      <c r="A205" s="375" t="s">
        <v>393</v>
      </c>
      <c r="B205" s="314" t="s">
        <v>394</v>
      </c>
    </row>
    <row r="206" spans="1:2" ht="30" customHeight="1" x14ac:dyDescent="0.4">
      <c r="A206" s="376"/>
      <c r="B206" s="309" t="s">
        <v>395</v>
      </c>
    </row>
    <row r="207" spans="1:2" ht="30" customHeight="1" x14ac:dyDescent="0.4">
      <c r="A207" s="376"/>
      <c r="B207" s="309" t="s">
        <v>396</v>
      </c>
    </row>
    <row r="208" spans="1:2" ht="30" customHeight="1" x14ac:dyDescent="0.4">
      <c r="A208" s="376"/>
      <c r="B208" s="309" t="s">
        <v>1137</v>
      </c>
    </row>
    <row r="209" spans="1:2" ht="30" customHeight="1" x14ac:dyDescent="0.4">
      <c r="A209" s="376"/>
      <c r="B209" s="309" t="s">
        <v>1124</v>
      </c>
    </row>
    <row r="210" spans="1:2" ht="30" customHeight="1" x14ac:dyDescent="0.4">
      <c r="A210" s="376"/>
      <c r="B210" s="309" t="s">
        <v>1125</v>
      </c>
    </row>
    <row r="211" spans="1:2" ht="30" customHeight="1" x14ac:dyDescent="0.4">
      <c r="A211" s="376"/>
      <c r="B211" s="309" t="s">
        <v>1126</v>
      </c>
    </row>
    <row r="212" spans="1:2" ht="30" customHeight="1" x14ac:dyDescent="0.4">
      <c r="A212" s="376"/>
      <c r="B212" s="309" t="s">
        <v>397</v>
      </c>
    </row>
    <row r="213" spans="1:2" ht="30" customHeight="1" x14ac:dyDescent="0.4">
      <c r="A213" s="376"/>
      <c r="B213" s="309" t="s">
        <v>1127</v>
      </c>
    </row>
    <row r="214" spans="1:2" ht="30" customHeight="1" x14ac:dyDescent="0.4">
      <c r="A214" s="376"/>
      <c r="B214" s="308" t="s">
        <v>398</v>
      </c>
    </row>
    <row r="215" spans="1:2" ht="30" customHeight="1" x14ac:dyDescent="0.4">
      <c r="A215" s="376"/>
      <c r="B215" s="315" t="s">
        <v>1141</v>
      </c>
    </row>
    <row r="216" spans="1:2" ht="30" customHeight="1" x14ac:dyDescent="0.4">
      <c r="A216" s="376"/>
      <c r="B216" s="309" t="s">
        <v>399</v>
      </c>
    </row>
    <row r="217" spans="1:2" ht="30" customHeight="1" x14ac:dyDescent="0.4">
      <c r="A217" s="376"/>
      <c r="B217" s="309" t="s">
        <v>400</v>
      </c>
    </row>
    <row r="218" spans="1:2" ht="30" customHeight="1" x14ac:dyDescent="0.4">
      <c r="A218" s="381"/>
      <c r="B218" s="310" t="s">
        <v>401</v>
      </c>
    </row>
    <row r="219" spans="1:2" ht="30" customHeight="1" x14ac:dyDescent="0.4">
      <c r="A219" s="294" t="s">
        <v>500</v>
      </c>
      <c r="B219" s="303" t="s">
        <v>402</v>
      </c>
    </row>
    <row r="220" spans="1:2" ht="30" customHeight="1" x14ac:dyDescent="0.4">
      <c r="A220" s="294" t="s">
        <v>402</v>
      </c>
      <c r="B220" s="303" t="s">
        <v>403</v>
      </c>
    </row>
    <row r="221" spans="1:2" ht="30" customHeight="1" x14ac:dyDescent="0.4">
      <c r="A221" s="294" t="s">
        <v>500</v>
      </c>
      <c r="B221" s="303" t="s">
        <v>404</v>
      </c>
    </row>
    <row r="222" spans="1:2" ht="30" customHeight="1" x14ac:dyDescent="0.4">
      <c r="A222" s="294" t="s">
        <v>500</v>
      </c>
      <c r="B222" s="303" t="s">
        <v>405</v>
      </c>
    </row>
    <row r="223" spans="1:2" ht="30" customHeight="1" x14ac:dyDescent="0.4">
      <c r="A223" s="294" t="s">
        <v>500</v>
      </c>
      <c r="B223" s="303" t="s">
        <v>1128</v>
      </c>
    </row>
    <row r="224" spans="1:2" ht="30" customHeight="1" x14ac:dyDescent="0.4">
      <c r="A224" s="294" t="s">
        <v>500</v>
      </c>
      <c r="B224" s="303" t="s">
        <v>406</v>
      </c>
    </row>
    <row r="225" spans="1:2" ht="30" customHeight="1" x14ac:dyDescent="0.4">
      <c r="A225" s="294" t="s">
        <v>406</v>
      </c>
      <c r="B225" s="303" t="s">
        <v>407</v>
      </c>
    </row>
    <row r="226" spans="1:2" ht="30" customHeight="1" x14ac:dyDescent="0.4">
      <c r="A226" s="294" t="s">
        <v>500</v>
      </c>
      <c r="B226" s="303" t="s">
        <v>408</v>
      </c>
    </row>
    <row r="227" spans="1:2" ht="30" customHeight="1" x14ac:dyDescent="0.4">
      <c r="A227" s="294" t="s">
        <v>500</v>
      </c>
      <c r="B227" s="302" t="s">
        <v>409</v>
      </c>
    </row>
    <row r="228" spans="1:2" ht="30" customHeight="1" x14ac:dyDescent="0.4">
      <c r="A228" s="294"/>
      <c r="B228" s="303" t="s">
        <v>35</v>
      </c>
    </row>
    <row r="229" spans="1:2" ht="30" customHeight="1" x14ac:dyDescent="0.4">
      <c r="A229" s="294" t="s">
        <v>35</v>
      </c>
      <c r="B229" s="303" t="s">
        <v>410</v>
      </c>
    </row>
    <row r="230" spans="1:2" ht="30" customHeight="1" x14ac:dyDescent="0.4">
      <c r="A230" s="294" t="s">
        <v>500</v>
      </c>
      <c r="B230" s="303" t="s">
        <v>411</v>
      </c>
    </row>
    <row r="231" spans="1:2" ht="30" customHeight="1" x14ac:dyDescent="0.4">
      <c r="A231" s="294" t="s">
        <v>500</v>
      </c>
      <c r="B231" s="303" t="s">
        <v>36</v>
      </c>
    </row>
    <row r="232" spans="1:2" ht="30" customHeight="1" x14ac:dyDescent="0.4">
      <c r="A232" s="294" t="s">
        <v>36</v>
      </c>
      <c r="B232" s="303" t="s">
        <v>412</v>
      </c>
    </row>
    <row r="233" spans="1:2" ht="30" customHeight="1" x14ac:dyDescent="0.4">
      <c r="A233" s="294" t="s">
        <v>500</v>
      </c>
      <c r="B233" s="302" t="s">
        <v>413</v>
      </c>
    </row>
    <row r="234" spans="1:2" ht="30" customHeight="1" x14ac:dyDescent="0.4">
      <c r="A234" s="294"/>
      <c r="B234" s="303" t="s">
        <v>37</v>
      </c>
    </row>
    <row r="235" spans="1:2" ht="30" customHeight="1" x14ac:dyDescent="0.4">
      <c r="A235" s="294" t="s">
        <v>37</v>
      </c>
      <c r="B235" s="303" t="s">
        <v>414</v>
      </c>
    </row>
    <row r="236" spans="1:2" ht="30" customHeight="1" x14ac:dyDescent="0.4">
      <c r="A236" s="294" t="s">
        <v>500</v>
      </c>
      <c r="B236" s="303" t="s">
        <v>415</v>
      </c>
    </row>
    <row r="237" spans="1:2" ht="30" customHeight="1" x14ac:dyDescent="0.4">
      <c r="A237" s="294" t="s">
        <v>500</v>
      </c>
      <c r="B237" s="303" t="s">
        <v>38</v>
      </c>
    </row>
    <row r="238" spans="1:2" ht="30" customHeight="1" x14ac:dyDescent="0.4">
      <c r="A238" s="294" t="s">
        <v>38</v>
      </c>
      <c r="B238" s="303" t="s">
        <v>267</v>
      </c>
    </row>
    <row r="239" spans="1:2" ht="30" customHeight="1" x14ac:dyDescent="0.4">
      <c r="A239" s="294" t="s">
        <v>500</v>
      </c>
      <c r="B239" s="303" t="s">
        <v>39</v>
      </c>
    </row>
    <row r="240" spans="1:2" ht="30" customHeight="1" x14ac:dyDescent="0.4">
      <c r="A240" s="294" t="s">
        <v>39</v>
      </c>
      <c r="B240" s="303" t="s">
        <v>416</v>
      </c>
    </row>
    <row r="241" spans="1:2" ht="30" customHeight="1" x14ac:dyDescent="0.4">
      <c r="A241" s="294" t="s">
        <v>500</v>
      </c>
      <c r="B241" s="303" t="s">
        <v>417</v>
      </c>
    </row>
    <row r="242" spans="1:2" ht="30" customHeight="1" x14ac:dyDescent="0.4">
      <c r="A242" s="294" t="s">
        <v>500</v>
      </c>
      <c r="B242" s="303" t="s">
        <v>418</v>
      </c>
    </row>
    <row r="243" spans="1:2" ht="30" customHeight="1" x14ac:dyDescent="0.4">
      <c r="A243" s="294" t="s">
        <v>500</v>
      </c>
      <c r="B243" s="303" t="s">
        <v>419</v>
      </c>
    </row>
    <row r="244" spans="1:2" ht="30" customHeight="1" x14ac:dyDescent="0.4">
      <c r="A244" s="294" t="s">
        <v>500</v>
      </c>
      <c r="B244" s="303" t="s">
        <v>420</v>
      </c>
    </row>
    <row r="245" spans="1:2" ht="30" customHeight="1" x14ac:dyDescent="0.4">
      <c r="A245" s="294" t="s">
        <v>420</v>
      </c>
      <c r="B245" s="303" t="s">
        <v>421</v>
      </c>
    </row>
    <row r="246" spans="1:2" ht="30" customHeight="1" x14ac:dyDescent="0.4">
      <c r="A246" s="294" t="s">
        <v>500</v>
      </c>
      <c r="B246" s="303" t="s">
        <v>422</v>
      </c>
    </row>
    <row r="247" spans="1:2" ht="30" customHeight="1" x14ac:dyDescent="0.4">
      <c r="A247" s="294" t="s">
        <v>500</v>
      </c>
      <c r="B247" s="303" t="s">
        <v>423</v>
      </c>
    </row>
    <row r="248" spans="1:2" ht="30" customHeight="1" x14ac:dyDescent="0.4">
      <c r="A248" s="294" t="s">
        <v>500</v>
      </c>
      <c r="B248" s="303" t="s">
        <v>1129</v>
      </c>
    </row>
    <row r="249" spans="1:2" ht="30" customHeight="1" x14ac:dyDescent="0.4">
      <c r="A249" s="294"/>
      <c r="B249" s="303" t="s">
        <v>1130</v>
      </c>
    </row>
    <row r="250" spans="1:2" ht="30" customHeight="1" x14ac:dyDescent="0.4">
      <c r="A250" s="294" t="s">
        <v>1130</v>
      </c>
      <c r="B250" s="303" t="s">
        <v>424</v>
      </c>
    </row>
    <row r="251" spans="1:2" ht="30" customHeight="1" x14ac:dyDescent="0.4">
      <c r="A251" s="294" t="s">
        <v>500</v>
      </c>
      <c r="B251" s="303" t="s">
        <v>1131</v>
      </c>
    </row>
    <row r="252" spans="1:2" ht="30" customHeight="1" x14ac:dyDescent="0.4">
      <c r="A252" s="294" t="s">
        <v>500</v>
      </c>
      <c r="B252" s="303" t="s">
        <v>425</v>
      </c>
    </row>
    <row r="253" spans="1:2" ht="30" customHeight="1" x14ac:dyDescent="0.4">
      <c r="A253" s="294" t="s">
        <v>500</v>
      </c>
      <c r="B253" s="303" t="s">
        <v>426</v>
      </c>
    </row>
    <row r="254" spans="1:2" ht="30" customHeight="1" x14ac:dyDescent="0.4">
      <c r="A254" s="294" t="s">
        <v>500</v>
      </c>
      <c r="B254" s="302" t="s">
        <v>427</v>
      </c>
    </row>
    <row r="255" spans="1:2" ht="30" customHeight="1" x14ac:dyDescent="0.4">
      <c r="A255" s="294"/>
      <c r="B255" s="303" t="s">
        <v>40</v>
      </c>
    </row>
    <row r="256" spans="1:2" ht="30" customHeight="1" x14ac:dyDescent="0.4">
      <c r="A256" s="294" t="s">
        <v>40</v>
      </c>
      <c r="B256" s="303" t="s">
        <v>428</v>
      </c>
    </row>
    <row r="257" spans="1:2" ht="30" customHeight="1" x14ac:dyDescent="0.4">
      <c r="A257" s="294" t="s">
        <v>500</v>
      </c>
      <c r="B257" s="303" t="s">
        <v>41</v>
      </c>
    </row>
    <row r="258" spans="1:2" ht="30" customHeight="1" x14ac:dyDescent="0.4">
      <c r="A258" s="294" t="s">
        <v>41</v>
      </c>
      <c r="B258" s="303" t="s">
        <v>429</v>
      </c>
    </row>
    <row r="259" spans="1:2" ht="30" customHeight="1" x14ac:dyDescent="0.4">
      <c r="A259" s="294" t="s">
        <v>500</v>
      </c>
      <c r="B259" s="303" t="s">
        <v>430</v>
      </c>
    </row>
    <row r="260" spans="1:2" ht="30" customHeight="1" x14ac:dyDescent="0.4">
      <c r="A260" s="294" t="s">
        <v>500</v>
      </c>
      <c r="B260" s="303" t="s">
        <v>431</v>
      </c>
    </row>
    <row r="261" spans="1:2" ht="30" customHeight="1" x14ac:dyDescent="0.4">
      <c r="A261" s="294" t="s">
        <v>500</v>
      </c>
      <c r="B261" s="303" t="s">
        <v>432</v>
      </c>
    </row>
    <row r="262" spans="1:2" ht="30" customHeight="1" x14ac:dyDescent="0.4">
      <c r="A262" s="294" t="s">
        <v>500</v>
      </c>
      <c r="B262" s="303" t="s">
        <v>25</v>
      </c>
    </row>
    <row r="263" spans="1:2" ht="30" customHeight="1" x14ac:dyDescent="0.4">
      <c r="A263" s="294" t="s">
        <v>500</v>
      </c>
      <c r="B263" s="303" t="s">
        <v>42</v>
      </c>
    </row>
    <row r="264" spans="1:2" ht="30" customHeight="1" x14ac:dyDescent="0.4">
      <c r="A264" s="294" t="s">
        <v>42</v>
      </c>
      <c r="B264" s="303" t="s">
        <v>433</v>
      </c>
    </row>
    <row r="265" spans="1:2" ht="30" customHeight="1" x14ac:dyDescent="0.4">
      <c r="A265" s="294" t="s">
        <v>500</v>
      </c>
      <c r="B265" s="303" t="s">
        <v>434</v>
      </c>
    </row>
    <row r="266" spans="1:2" ht="30" customHeight="1" x14ac:dyDescent="0.4">
      <c r="A266" s="294" t="s">
        <v>500</v>
      </c>
      <c r="B266" s="303" t="s">
        <v>43</v>
      </c>
    </row>
    <row r="267" spans="1:2" ht="30" customHeight="1" x14ac:dyDescent="0.4">
      <c r="A267" s="294" t="s">
        <v>43</v>
      </c>
      <c r="B267" s="303" t="s">
        <v>435</v>
      </c>
    </row>
    <row r="268" spans="1:2" ht="30" customHeight="1" x14ac:dyDescent="0.4">
      <c r="A268" s="294" t="s">
        <v>500</v>
      </c>
      <c r="B268" s="303" t="s">
        <v>436</v>
      </c>
    </row>
    <row r="269" spans="1:2" ht="30" customHeight="1" x14ac:dyDescent="0.4">
      <c r="A269" s="294" t="s">
        <v>500</v>
      </c>
      <c r="B269" s="303" t="s">
        <v>44</v>
      </c>
    </row>
    <row r="270" spans="1:2" ht="30" customHeight="1" x14ac:dyDescent="0.4">
      <c r="A270" s="294" t="s">
        <v>44</v>
      </c>
      <c r="B270" s="303" t="s">
        <v>437</v>
      </c>
    </row>
    <row r="271" spans="1:2" ht="30" customHeight="1" x14ac:dyDescent="0.4">
      <c r="A271" s="294" t="s">
        <v>500</v>
      </c>
      <c r="B271" s="303" t="s">
        <v>438</v>
      </c>
    </row>
    <row r="272" spans="1:2" ht="30" customHeight="1" x14ac:dyDescent="0.4">
      <c r="A272" s="294" t="s">
        <v>500</v>
      </c>
      <c r="B272" s="303" t="s">
        <v>439</v>
      </c>
    </row>
    <row r="273" spans="1:2" ht="30" customHeight="1" x14ac:dyDescent="0.4">
      <c r="A273" s="294" t="s">
        <v>500</v>
      </c>
      <c r="B273" s="303" t="s">
        <v>440</v>
      </c>
    </row>
    <row r="274" spans="1:2" ht="30" customHeight="1" x14ac:dyDescent="0.4">
      <c r="A274" s="294" t="s">
        <v>440</v>
      </c>
      <c r="B274" s="303" t="s">
        <v>1132</v>
      </c>
    </row>
    <row r="275" spans="1:2" ht="30" customHeight="1" x14ac:dyDescent="0.4">
      <c r="A275" s="294" t="s">
        <v>500</v>
      </c>
      <c r="B275" s="303" t="s">
        <v>441</v>
      </c>
    </row>
    <row r="276" spans="1:2" ht="30" customHeight="1" x14ac:dyDescent="0.4">
      <c r="A276" s="294" t="s">
        <v>500</v>
      </c>
      <c r="B276" s="303" t="s">
        <v>442</v>
      </c>
    </row>
    <row r="277" spans="1:2" ht="30" customHeight="1" x14ac:dyDescent="0.4">
      <c r="A277" s="294" t="s">
        <v>500</v>
      </c>
      <c r="B277" s="303" t="s">
        <v>443</v>
      </c>
    </row>
    <row r="278" spans="1:2" ht="30" customHeight="1" x14ac:dyDescent="0.4">
      <c r="A278" s="294" t="s">
        <v>500</v>
      </c>
      <c r="B278" s="302" t="s">
        <v>444</v>
      </c>
    </row>
    <row r="279" spans="1:2" ht="30" customHeight="1" x14ac:dyDescent="0.4">
      <c r="A279" s="294"/>
      <c r="B279" s="303" t="s">
        <v>45</v>
      </c>
    </row>
    <row r="280" spans="1:2" ht="30" customHeight="1" x14ac:dyDescent="0.4">
      <c r="A280" s="294" t="s">
        <v>45</v>
      </c>
      <c r="B280" s="303" t="s">
        <v>445</v>
      </c>
    </row>
    <row r="281" spans="1:2" ht="30" customHeight="1" x14ac:dyDescent="0.4">
      <c r="A281" s="294" t="s">
        <v>500</v>
      </c>
      <c r="B281" s="303" t="s">
        <v>446</v>
      </c>
    </row>
    <row r="282" spans="1:2" ht="30" customHeight="1" x14ac:dyDescent="0.4">
      <c r="A282" s="294" t="s">
        <v>500</v>
      </c>
      <c r="B282" s="303" t="s">
        <v>46</v>
      </c>
    </row>
    <row r="283" spans="1:2" ht="30" customHeight="1" x14ac:dyDescent="0.4">
      <c r="A283" s="294" t="s">
        <v>46</v>
      </c>
      <c r="B283" s="303" t="s">
        <v>447</v>
      </c>
    </row>
    <row r="284" spans="1:2" ht="30" customHeight="1" x14ac:dyDescent="0.4">
      <c r="A284" s="294" t="s">
        <v>500</v>
      </c>
      <c r="B284" s="302" t="s">
        <v>448</v>
      </c>
    </row>
    <row r="285" spans="1:2" ht="30" customHeight="1" x14ac:dyDescent="0.4">
      <c r="A285" s="294"/>
      <c r="B285" s="303" t="s">
        <v>47</v>
      </c>
    </row>
    <row r="286" spans="1:2" ht="30" customHeight="1" x14ac:dyDescent="0.4">
      <c r="A286" s="294" t="s">
        <v>47</v>
      </c>
      <c r="B286" s="303" t="s">
        <v>449</v>
      </c>
    </row>
    <row r="287" spans="1:2" ht="30" customHeight="1" x14ac:dyDescent="0.4">
      <c r="A287" s="294" t="s">
        <v>500</v>
      </c>
      <c r="B287" s="303" t="s">
        <v>450</v>
      </c>
    </row>
    <row r="288" spans="1:2" ht="30" customHeight="1" x14ac:dyDescent="0.4">
      <c r="A288" s="294" t="s">
        <v>500</v>
      </c>
      <c r="B288" s="303" t="s">
        <v>451</v>
      </c>
    </row>
    <row r="289" spans="1:2" ht="30" customHeight="1" x14ac:dyDescent="0.4">
      <c r="A289" s="294" t="s">
        <v>500</v>
      </c>
      <c r="B289" s="303" t="s">
        <v>25</v>
      </c>
    </row>
    <row r="290" spans="1:2" ht="30" customHeight="1" x14ac:dyDescent="0.4">
      <c r="A290" s="294" t="s">
        <v>500</v>
      </c>
      <c r="B290" s="303" t="s">
        <v>452</v>
      </c>
    </row>
    <row r="291" spans="1:2" ht="30" customHeight="1" x14ac:dyDescent="0.4">
      <c r="A291" s="294" t="s">
        <v>500</v>
      </c>
      <c r="B291" s="303" t="s">
        <v>453</v>
      </c>
    </row>
    <row r="292" spans="1:2" ht="30" customHeight="1" x14ac:dyDescent="0.4">
      <c r="A292" s="294" t="s">
        <v>500</v>
      </c>
      <c r="B292" s="303" t="s">
        <v>454</v>
      </c>
    </row>
    <row r="293" spans="1:2" ht="30" customHeight="1" x14ac:dyDescent="0.4">
      <c r="A293" s="294" t="s">
        <v>500</v>
      </c>
      <c r="B293" s="303" t="s">
        <v>48</v>
      </c>
    </row>
    <row r="294" spans="1:2" ht="30" customHeight="1" x14ac:dyDescent="0.4">
      <c r="A294" s="294" t="s">
        <v>48</v>
      </c>
      <c r="B294" s="303" t="s">
        <v>455</v>
      </c>
    </row>
    <row r="295" spans="1:2" ht="30" customHeight="1" x14ac:dyDescent="0.4">
      <c r="A295" s="294" t="s">
        <v>500</v>
      </c>
      <c r="B295" s="303" t="s">
        <v>49</v>
      </c>
    </row>
    <row r="296" spans="1:2" ht="30" customHeight="1" x14ac:dyDescent="0.4">
      <c r="A296" s="294" t="s">
        <v>49</v>
      </c>
      <c r="B296" s="303" t="s">
        <v>456</v>
      </c>
    </row>
    <row r="297" spans="1:2" ht="30" customHeight="1" x14ac:dyDescent="0.4">
      <c r="A297" s="294" t="s">
        <v>500</v>
      </c>
      <c r="B297" s="303" t="s">
        <v>50</v>
      </c>
    </row>
    <row r="298" spans="1:2" ht="30" customHeight="1" x14ac:dyDescent="0.4">
      <c r="A298" s="294" t="s">
        <v>50</v>
      </c>
      <c r="B298" s="303" t="s">
        <v>457</v>
      </c>
    </row>
    <row r="299" spans="1:2" ht="30" customHeight="1" x14ac:dyDescent="0.4">
      <c r="A299" s="294" t="s">
        <v>500</v>
      </c>
      <c r="B299" s="303" t="s">
        <v>458</v>
      </c>
    </row>
    <row r="300" spans="1:2" ht="30" customHeight="1" x14ac:dyDescent="0.4">
      <c r="A300" s="294" t="s">
        <v>500</v>
      </c>
      <c r="B300" s="302" t="s">
        <v>459</v>
      </c>
    </row>
    <row r="301" spans="1:2" ht="30" customHeight="1" x14ac:dyDescent="0.4">
      <c r="A301" s="294"/>
      <c r="B301" s="303" t="s">
        <v>51</v>
      </c>
    </row>
    <row r="302" spans="1:2" ht="30" customHeight="1" x14ac:dyDescent="0.4">
      <c r="A302" s="294" t="s">
        <v>51</v>
      </c>
      <c r="B302" s="303" t="s">
        <v>460</v>
      </c>
    </row>
    <row r="303" spans="1:2" ht="30" customHeight="1" x14ac:dyDescent="0.4">
      <c r="A303" s="294" t="s">
        <v>500</v>
      </c>
      <c r="B303" s="303" t="s">
        <v>461</v>
      </c>
    </row>
    <row r="304" spans="1:2" ht="30" customHeight="1" x14ac:dyDescent="0.4">
      <c r="A304" s="294" t="s">
        <v>500</v>
      </c>
      <c r="B304" s="303" t="s">
        <v>462</v>
      </c>
    </row>
    <row r="305" spans="1:2" ht="30" customHeight="1" x14ac:dyDescent="0.4">
      <c r="A305" s="294" t="s">
        <v>500</v>
      </c>
      <c r="B305" s="303" t="s">
        <v>463</v>
      </c>
    </row>
    <row r="306" spans="1:2" ht="30" customHeight="1" x14ac:dyDescent="0.4">
      <c r="A306" s="294" t="s">
        <v>500</v>
      </c>
      <c r="B306" s="303" t="s">
        <v>52</v>
      </c>
    </row>
    <row r="307" spans="1:2" ht="30" customHeight="1" x14ac:dyDescent="0.4">
      <c r="A307" s="294" t="s">
        <v>52</v>
      </c>
      <c r="B307" s="303" t="s">
        <v>464</v>
      </c>
    </row>
    <row r="308" spans="1:2" ht="30" customHeight="1" x14ac:dyDescent="0.4">
      <c r="A308" s="294" t="s">
        <v>500</v>
      </c>
      <c r="B308" s="303" t="s">
        <v>62</v>
      </c>
    </row>
    <row r="309" spans="1:2" ht="30" customHeight="1" x14ac:dyDescent="0.4">
      <c r="A309" s="294" t="s">
        <v>500</v>
      </c>
      <c r="B309" s="303" t="s">
        <v>53</v>
      </c>
    </row>
    <row r="310" spans="1:2" ht="30" customHeight="1" x14ac:dyDescent="0.4">
      <c r="A310" s="294" t="s">
        <v>53</v>
      </c>
      <c r="B310" s="303" t="s">
        <v>465</v>
      </c>
    </row>
    <row r="311" spans="1:2" ht="30" customHeight="1" x14ac:dyDescent="0.4">
      <c r="A311" s="294" t="s">
        <v>500</v>
      </c>
      <c r="B311" s="303" t="s">
        <v>466</v>
      </c>
    </row>
    <row r="312" spans="1:2" ht="30" customHeight="1" x14ac:dyDescent="0.4">
      <c r="A312" s="294" t="s">
        <v>500</v>
      </c>
      <c r="B312" s="303" t="s">
        <v>54</v>
      </c>
    </row>
    <row r="313" spans="1:2" ht="30" customHeight="1" x14ac:dyDescent="0.4">
      <c r="A313" s="294" t="s">
        <v>54</v>
      </c>
      <c r="B313" s="303" t="s">
        <v>467</v>
      </c>
    </row>
    <row r="314" spans="1:2" ht="30" customHeight="1" x14ac:dyDescent="0.4">
      <c r="A314" s="294" t="s">
        <v>500</v>
      </c>
      <c r="B314" s="303" t="s">
        <v>25</v>
      </c>
    </row>
    <row r="315" spans="1:2" ht="30" customHeight="1" x14ac:dyDescent="0.4">
      <c r="A315" s="294" t="s">
        <v>500</v>
      </c>
      <c r="B315" s="303" t="s">
        <v>468</v>
      </c>
    </row>
    <row r="316" spans="1:2" ht="30" customHeight="1" x14ac:dyDescent="0.4">
      <c r="A316" s="294" t="s">
        <v>500</v>
      </c>
      <c r="B316" s="303" t="s">
        <v>55</v>
      </c>
    </row>
    <row r="317" spans="1:2" ht="30" customHeight="1" x14ac:dyDescent="0.4">
      <c r="A317" s="294" t="s">
        <v>55</v>
      </c>
      <c r="B317" s="303" t="s">
        <v>469</v>
      </c>
    </row>
    <row r="318" spans="1:2" ht="30" customHeight="1" x14ac:dyDescent="0.4">
      <c r="A318" s="294" t="s">
        <v>500</v>
      </c>
      <c r="B318" s="303" t="s">
        <v>359</v>
      </c>
    </row>
    <row r="319" spans="1:2" ht="30" customHeight="1" x14ac:dyDescent="0.4">
      <c r="A319" s="294" t="s">
        <v>500</v>
      </c>
      <c r="B319" s="303" t="s">
        <v>56</v>
      </c>
    </row>
    <row r="320" spans="1:2" ht="30" customHeight="1" x14ac:dyDescent="0.4">
      <c r="A320" s="294" t="s">
        <v>56</v>
      </c>
      <c r="B320" s="303" t="s">
        <v>470</v>
      </c>
    </row>
    <row r="321" spans="1:2" ht="30" customHeight="1" x14ac:dyDescent="0.4">
      <c r="A321" s="294" t="s">
        <v>500</v>
      </c>
      <c r="B321" s="303" t="s">
        <v>57</v>
      </c>
    </row>
    <row r="322" spans="1:2" ht="30" customHeight="1" x14ac:dyDescent="0.4">
      <c r="A322" s="294" t="s">
        <v>57</v>
      </c>
      <c r="B322" s="303" t="s">
        <v>471</v>
      </c>
    </row>
    <row r="323" spans="1:2" ht="30" customHeight="1" x14ac:dyDescent="0.4">
      <c r="A323" s="294" t="s">
        <v>500</v>
      </c>
      <c r="B323" s="303" t="s">
        <v>472</v>
      </c>
    </row>
    <row r="324" spans="1:2" ht="30" customHeight="1" x14ac:dyDescent="0.4">
      <c r="A324" s="294" t="s">
        <v>500</v>
      </c>
      <c r="B324" s="303" t="s">
        <v>58</v>
      </c>
    </row>
    <row r="325" spans="1:2" ht="30" customHeight="1" x14ac:dyDescent="0.4">
      <c r="A325" s="294" t="s">
        <v>58</v>
      </c>
      <c r="B325" s="303" t="s">
        <v>267</v>
      </c>
    </row>
    <row r="326" spans="1:2" ht="30" customHeight="1" x14ac:dyDescent="0.4">
      <c r="A326" s="294" t="s">
        <v>500</v>
      </c>
      <c r="B326" s="303" t="s">
        <v>59</v>
      </c>
    </row>
    <row r="327" spans="1:2" ht="30" customHeight="1" x14ac:dyDescent="0.4">
      <c r="A327" s="294" t="s">
        <v>59</v>
      </c>
      <c r="B327" s="303" t="s">
        <v>267</v>
      </c>
    </row>
    <row r="328" spans="1:2" ht="30" customHeight="1" x14ac:dyDescent="0.4">
      <c r="A328" s="294" t="s">
        <v>500</v>
      </c>
      <c r="B328" s="302" t="s">
        <v>473</v>
      </c>
    </row>
    <row r="329" spans="1:2" ht="30" customHeight="1" x14ac:dyDescent="0.4">
      <c r="A329" s="294"/>
      <c r="B329" s="293" t="s">
        <v>60</v>
      </c>
    </row>
    <row r="330" spans="1:2" ht="30" customHeight="1" x14ac:dyDescent="0.4">
      <c r="A330" s="294" t="s">
        <v>60</v>
      </c>
      <c r="B330" s="293" t="s">
        <v>474</v>
      </c>
    </row>
    <row r="331" spans="1:2" ht="30" customHeight="1" x14ac:dyDescent="0.4">
      <c r="A331" s="294" t="s">
        <v>500</v>
      </c>
      <c r="B331" s="293" t="s">
        <v>475</v>
      </c>
    </row>
    <row r="332" spans="1:2" ht="30" customHeight="1" x14ac:dyDescent="0.4">
      <c r="A332" s="294" t="s">
        <v>500</v>
      </c>
      <c r="B332" s="293" t="s">
        <v>476</v>
      </c>
    </row>
    <row r="333" spans="1:2" ht="30" customHeight="1" x14ac:dyDescent="0.4">
      <c r="A333" s="294" t="s">
        <v>500</v>
      </c>
      <c r="B333" s="293" t="s">
        <v>477</v>
      </c>
    </row>
    <row r="334" spans="1:2" ht="30" customHeight="1" x14ac:dyDescent="0.4">
      <c r="A334" s="294" t="s">
        <v>500</v>
      </c>
      <c r="B334" s="303" t="s">
        <v>478</v>
      </c>
    </row>
    <row r="335" spans="1:2" ht="30" customHeight="1" x14ac:dyDescent="0.4">
      <c r="A335" s="294" t="s">
        <v>478</v>
      </c>
      <c r="B335" s="303" t="s">
        <v>479</v>
      </c>
    </row>
    <row r="336" spans="1:2" ht="30" customHeight="1" x14ac:dyDescent="0.4">
      <c r="A336" s="294" t="s">
        <v>500</v>
      </c>
      <c r="B336" s="303" t="s">
        <v>480</v>
      </c>
    </row>
    <row r="337" spans="1:2" ht="30" customHeight="1" x14ac:dyDescent="0.4">
      <c r="A337" s="294" t="s">
        <v>500</v>
      </c>
      <c r="B337" s="303" t="s">
        <v>481</v>
      </c>
    </row>
    <row r="338" spans="1:2" ht="30" customHeight="1" x14ac:dyDescent="0.4">
      <c r="A338" s="294" t="s">
        <v>500</v>
      </c>
      <c r="B338" s="303" t="s">
        <v>1133</v>
      </c>
    </row>
    <row r="339" spans="1:2" ht="30" customHeight="1" x14ac:dyDescent="0.4">
      <c r="A339" s="294" t="s">
        <v>500</v>
      </c>
      <c r="B339" s="303" t="s">
        <v>482</v>
      </c>
    </row>
    <row r="340" spans="1:2" ht="30" customHeight="1" x14ac:dyDescent="0.4">
      <c r="A340" s="294" t="s">
        <v>500</v>
      </c>
      <c r="B340" s="303" t="s">
        <v>602</v>
      </c>
    </row>
    <row r="341" spans="1:2" ht="30" customHeight="1" x14ac:dyDescent="0.4">
      <c r="A341" s="294" t="s">
        <v>500</v>
      </c>
      <c r="B341" s="303" t="s">
        <v>483</v>
      </c>
    </row>
    <row r="342" spans="1:2" ht="30" customHeight="1" x14ac:dyDescent="0.4">
      <c r="A342" s="294" t="s">
        <v>500</v>
      </c>
      <c r="B342" s="303" t="s">
        <v>484</v>
      </c>
    </row>
    <row r="343" spans="1:2" ht="30" customHeight="1" x14ac:dyDescent="0.4">
      <c r="A343" s="294" t="s">
        <v>500</v>
      </c>
      <c r="B343" s="303" t="s">
        <v>485</v>
      </c>
    </row>
    <row r="344" spans="1:2" ht="30" customHeight="1" x14ac:dyDescent="0.4">
      <c r="A344" s="294" t="s">
        <v>485</v>
      </c>
      <c r="B344" s="303" t="s">
        <v>486</v>
      </c>
    </row>
    <row r="345" spans="1:2" ht="30" customHeight="1" x14ac:dyDescent="0.4">
      <c r="A345" s="294" t="s">
        <v>500</v>
      </c>
      <c r="B345" s="303" t="s">
        <v>487</v>
      </c>
    </row>
    <row r="346" spans="1:2" ht="30" customHeight="1" x14ac:dyDescent="0.4">
      <c r="A346" s="294" t="s">
        <v>500</v>
      </c>
      <c r="B346" s="303" t="s">
        <v>488</v>
      </c>
    </row>
    <row r="347" spans="1:2" ht="30" customHeight="1" x14ac:dyDescent="0.4">
      <c r="A347" s="294" t="s">
        <v>500</v>
      </c>
      <c r="B347" s="303" t="s">
        <v>489</v>
      </c>
    </row>
    <row r="348" spans="1:2" ht="30" customHeight="1" x14ac:dyDescent="0.4">
      <c r="A348" s="294" t="s">
        <v>489</v>
      </c>
      <c r="B348" s="303" t="s">
        <v>490</v>
      </c>
    </row>
    <row r="349" spans="1:2" ht="30" customHeight="1" x14ac:dyDescent="0.4">
      <c r="A349" s="294" t="s">
        <v>500</v>
      </c>
      <c r="B349" s="303" t="s">
        <v>491</v>
      </c>
    </row>
    <row r="350" spans="1:2" ht="30" customHeight="1" x14ac:dyDescent="0.4">
      <c r="A350" s="294" t="s">
        <v>500</v>
      </c>
      <c r="B350" s="303" t="s">
        <v>492</v>
      </c>
    </row>
    <row r="351" spans="1:2" ht="30" customHeight="1" x14ac:dyDescent="0.4">
      <c r="A351" s="294" t="s">
        <v>500</v>
      </c>
      <c r="B351" s="303" t="s">
        <v>493</v>
      </c>
    </row>
    <row r="352" spans="1:2" ht="30" customHeight="1" x14ac:dyDescent="0.4">
      <c r="A352" s="294" t="s">
        <v>500</v>
      </c>
      <c r="B352" s="303" t="s">
        <v>494</v>
      </c>
    </row>
    <row r="353" spans="1:2" ht="30" customHeight="1" x14ac:dyDescent="0.4">
      <c r="A353" s="294" t="s">
        <v>494</v>
      </c>
      <c r="B353" s="303" t="s">
        <v>495</v>
      </c>
    </row>
    <row r="354" spans="1:2" ht="30" customHeight="1" x14ac:dyDescent="0.4">
      <c r="A354" s="294" t="s">
        <v>500</v>
      </c>
      <c r="B354" s="303" t="s">
        <v>496</v>
      </c>
    </row>
    <row r="355" spans="1:2" ht="30" customHeight="1" x14ac:dyDescent="0.4">
      <c r="A355" s="294" t="s">
        <v>500</v>
      </c>
      <c r="B355" s="303" t="s">
        <v>497</v>
      </c>
    </row>
    <row r="356" spans="1:2" ht="30" customHeight="1" x14ac:dyDescent="0.4">
      <c r="A356" s="294" t="s">
        <v>500</v>
      </c>
      <c r="B356" s="303" t="s">
        <v>498</v>
      </c>
    </row>
    <row r="357" spans="1:2" ht="30" customHeight="1" x14ac:dyDescent="0.4">
      <c r="A357" s="294" t="s">
        <v>500</v>
      </c>
      <c r="B357" s="303" t="s">
        <v>61</v>
      </c>
    </row>
    <row r="358" spans="1:2" ht="30" customHeight="1" x14ac:dyDescent="0.4">
      <c r="A358" s="294" t="s">
        <v>61</v>
      </c>
      <c r="B358" s="303" t="s">
        <v>499</v>
      </c>
    </row>
  </sheetData>
  <sheetProtection algorithmName="SHA-512" hashValue="RV3I3nR/iA3mlG9MHRSmnvTn2KdvLNeqBpKoXBeHTWcwLCUAjGskQts8eSOwnlmFISG9+9N6NhCCLFaFgfPDaw==" saltValue="GNFKZRxTlSE2ggP4flw/SA==" spinCount="100000" sheet="1" objects="1" scenarios="1" formatCells="0" autoFilter="0"/>
  <mergeCells count="4">
    <mergeCell ref="A173:A181"/>
    <mergeCell ref="A162:A171"/>
    <mergeCell ref="A193:A203"/>
    <mergeCell ref="A205:A218"/>
  </mergeCells>
  <phoneticPr fontId="1"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dimension ref="B1:B12"/>
  <sheetViews>
    <sheetView workbookViewId="0">
      <selection activeCell="C5" sqref="C5"/>
    </sheetView>
  </sheetViews>
  <sheetFormatPr defaultColWidth="8.90625" defaultRowHeight="25.5" x14ac:dyDescent="0.4"/>
  <cols>
    <col min="1" max="1" width="8.90625" style="26"/>
    <col min="2" max="2" width="140" style="27" customWidth="1"/>
    <col min="3" max="16384" width="8.90625" style="26"/>
  </cols>
  <sheetData>
    <row r="1" spans="2:2" ht="36" x14ac:dyDescent="0.4">
      <c r="B1" s="27" t="s">
        <v>96</v>
      </c>
    </row>
    <row r="2" spans="2:2" x14ac:dyDescent="0.4">
      <c r="B2" s="27" t="s">
        <v>95</v>
      </c>
    </row>
    <row r="3" spans="2:2" x14ac:dyDescent="0.4">
      <c r="B3" s="27" t="s">
        <v>91</v>
      </c>
    </row>
    <row r="5" spans="2:2" x14ac:dyDescent="0.4">
      <c r="B5" s="27" t="s">
        <v>88</v>
      </c>
    </row>
    <row r="6" spans="2:2" x14ac:dyDescent="0.4">
      <c r="B6" s="25" t="s">
        <v>86</v>
      </c>
    </row>
    <row r="7" spans="2:2" x14ac:dyDescent="0.4">
      <c r="B7" s="27" t="s">
        <v>87</v>
      </c>
    </row>
    <row r="9" spans="2:2" x14ac:dyDescent="0.4">
      <c r="B9" s="27" t="s">
        <v>89</v>
      </c>
    </row>
    <row r="10" spans="2:2" x14ac:dyDescent="0.4">
      <c r="B10" s="27" t="s">
        <v>90</v>
      </c>
    </row>
    <row r="12" spans="2:2" x14ac:dyDescent="0.4">
      <c r="B12" s="27" t="s">
        <v>94</v>
      </c>
    </row>
  </sheetData>
  <sheetProtection algorithmName="SHA-512" hashValue="3N94lQn7exi6WcSxEeGh9MGBnTa559vnXJqMAMS64DFyfExjYBsB1uroYlDjQxGaAFPeOdRMGkh0zBBZPyNF8A==" saltValue="ApKUxPT9jd9sqk+kAKX7sQ==" spinCount="100000" sheet="1" objects="1" scenarios="1" formatCells="0" autoFilter="0"/>
  <phoneticPr fontId="1"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1">
    <tabColor rgb="FF002060"/>
    <pageSetUpPr autoPageBreaks="0"/>
  </sheetPr>
  <dimension ref="C1:BY51"/>
  <sheetViews>
    <sheetView showGridLines="0" topLeftCell="B1" zoomScale="75" zoomScaleNormal="75" workbookViewId="0">
      <pane ySplit="4" topLeftCell="A20" activePane="bottomLeft" state="frozen"/>
      <selection activeCell="B1" sqref="B1"/>
      <selection pane="bottomLeft" activeCell="F1" sqref="F1:K1"/>
    </sheetView>
  </sheetViews>
  <sheetFormatPr defaultColWidth="8.90625" defaultRowHeight="22.25" customHeight="1" x14ac:dyDescent="0.4"/>
  <cols>
    <col min="1" max="1" width="0" style="1" hidden="1" customWidth="1"/>
    <col min="2" max="2" width="1.36328125" style="1" customWidth="1"/>
    <col min="3" max="3" width="6" style="1" customWidth="1"/>
    <col min="4" max="4" width="7.453125" style="1" customWidth="1"/>
    <col min="5" max="5" width="1.08984375" style="1" customWidth="1"/>
    <col min="6" max="6" width="8" style="1" customWidth="1"/>
    <col min="7" max="30" width="7.90625" style="1" customWidth="1"/>
    <col min="31" max="31" width="9.453125" style="1" customWidth="1"/>
    <col min="32" max="32" width="11.08984375" style="1" customWidth="1"/>
    <col min="33" max="33" width="9.6328125" style="1" customWidth="1"/>
    <col min="34" max="34" width="7.81640625" style="1" customWidth="1"/>
    <col min="35" max="35" width="7.54296875" customWidth="1"/>
    <col min="36" max="36" width="8.1796875" customWidth="1"/>
    <col min="37" max="38" width="7.90625" customWidth="1"/>
    <col min="39" max="39" width="12" customWidth="1"/>
    <col min="40" max="40" width="13.54296875" customWidth="1"/>
    <col min="41" max="44" width="7.90625" customWidth="1"/>
    <col min="45" max="49" width="7.08984375" customWidth="1"/>
    <col min="51" max="61" width="8.90625" style="1"/>
    <col min="78" max="16384" width="8.90625" style="1"/>
  </cols>
  <sheetData>
    <row r="1" spans="3:77" ht="22.25" customHeight="1" thickBot="1" x14ac:dyDescent="0.45">
      <c r="F1" s="466" t="s">
        <v>154</v>
      </c>
      <c r="G1" s="467"/>
      <c r="H1" s="467"/>
      <c r="I1" s="467"/>
      <c r="J1" s="467"/>
      <c r="K1" s="468"/>
      <c r="M1" s="469" t="s">
        <v>155</v>
      </c>
      <c r="N1" s="470"/>
      <c r="O1" s="470"/>
      <c r="W1" s="276" t="s">
        <v>237</v>
      </c>
      <c r="X1" s="471">
        <f>IF(OR(V4=0,J4=0),0,ROUND(VLOOKUP(IF($V4&gt;$J$5,$J$5,$V4),特休表,2,0)*$T4,5))+IF(OR(V4=0,J4=0),0,VLOOKUP(IF($V4&gt;$J$5,$J$5,$V4-1),特休表,2,0)-ROUND(VLOOKUP(IF($V4&gt;$J$5,$J$5,$V4-1),特休表,2,0)*$T4,5))</f>
        <v>30</v>
      </c>
      <c r="Y1" s="471"/>
      <c r="AC1" s="276" t="s">
        <v>237</v>
      </c>
      <c r="AD1" s="471">
        <f>IF(OR(V4=0,J4=0),0,ROUND(VLOOKUP(IF($V4&gt;$J$5,$J$5,$V4),特休表,2,0)*$T4,5))+IF(OR(V4=0,J4=0),0,VLOOKUP(IF($V4&gt;$J$5,$J$5,$V4-1),特休表,2,0)-ROUND(VLOOKUP(IF($V4&gt;$J$5,$J$5,$V4-1),特休表,2,0)*$T4,5))</f>
        <v>30</v>
      </c>
      <c r="AE1" s="471"/>
      <c r="AF1" s="276" t="s">
        <v>237</v>
      </c>
      <c r="AG1" s="567">
        <f>IF(F2&lt;M2-1,0,1)*ROUND(3-3*IF((MONTH($H$4)-1+(DAY($H$4)-1)/DAY(EOMONTH(($H$4-1),0)))/6&gt;=1,1,(MONTH($H$4)-1+(DAY($H$4)-1)/DAY(EOMONTH(($H$4-1),0)))/6),4)</f>
        <v>0</v>
      </c>
      <c r="AH1" s="567"/>
      <c r="AM1" s="564" t="s">
        <v>1153</v>
      </c>
      <c r="AN1" s="564"/>
    </row>
    <row r="2" spans="3:77" ht="22.25" customHeight="1" thickTop="1" thickBot="1" x14ac:dyDescent="0.45">
      <c r="C2" s="7" t="s">
        <v>156</v>
      </c>
      <c r="D2" s="7" t="s">
        <v>68</v>
      </c>
      <c r="F2" s="439">
        <v>80</v>
      </c>
      <c r="G2" s="440"/>
      <c r="H2" s="502">
        <v>7</v>
      </c>
      <c r="I2" s="502"/>
      <c r="J2" s="503">
        <v>1</v>
      </c>
      <c r="K2" s="504"/>
      <c r="M2" s="268">
        <v>109</v>
      </c>
      <c r="N2" s="269">
        <v>12</v>
      </c>
      <c r="O2" s="270">
        <v>31</v>
      </c>
      <c r="P2"/>
      <c r="Q2"/>
      <c r="R2" s="472" t="s">
        <v>157</v>
      </c>
      <c r="S2" s="472"/>
      <c r="T2" s="472"/>
      <c r="U2" s="472"/>
      <c r="V2" s="472"/>
      <c r="W2" s="472"/>
      <c r="X2" s="472"/>
      <c r="Y2" s="472"/>
      <c r="Z2" s="498" t="s">
        <v>158</v>
      </c>
      <c r="AA2" s="499"/>
      <c r="AB2" s="473" t="s">
        <v>240</v>
      </c>
      <c r="AC2" s="474"/>
      <c r="AD2" s="474"/>
      <c r="AE2" s="475"/>
      <c r="AF2" s="565" t="s">
        <v>1157</v>
      </c>
      <c r="AG2" s="565"/>
      <c r="AH2" s="566"/>
      <c r="AI2" s="566"/>
      <c r="AJ2" s="565"/>
      <c r="AK2" s="1"/>
      <c r="AL2" s="1"/>
      <c r="AM2" s="564"/>
      <c r="AN2" s="564"/>
      <c r="BJ2" s="1"/>
      <c r="BK2" s="1"/>
      <c r="BL2" s="1"/>
      <c r="BM2" s="1"/>
      <c r="BN2" s="1"/>
      <c r="BO2" s="1"/>
      <c r="BP2" s="1"/>
      <c r="BQ2" s="1"/>
      <c r="BR2" s="1"/>
      <c r="BS2" s="1"/>
      <c r="BT2" s="1"/>
      <c r="BU2" s="1"/>
      <c r="BV2" s="1"/>
      <c r="BW2" s="1"/>
      <c r="BX2" s="1"/>
      <c r="BY2" s="1"/>
    </row>
    <row r="3" spans="3:77" ht="43.25" customHeight="1" thickTop="1" thickBot="1" x14ac:dyDescent="0.45">
      <c r="C3" s="8" t="s">
        <v>0</v>
      </c>
      <c r="D3" s="9" t="s">
        <v>198</v>
      </c>
      <c r="F3" s="441" t="s">
        <v>199</v>
      </c>
      <c r="G3" s="442"/>
      <c r="H3" s="443" t="s">
        <v>200</v>
      </c>
      <c r="I3" s="443"/>
      <c r="J3" s="458" t="s">
        <v>201</v>
      </c>
      <c r="K3" s="459"/>
      <c r="M3" s="527" t="s">
        <v>202</v>
      </c>
      <c r="N3" s="528"/>
      <c r="O3" s="528"/>
      <c r="P3"/>
      <c r="Q3"/>
      <c r="R3" s="453" t="s">
        <v>203</v>
      </c>
      <c r="S3" s="453"/>
      <c r="T3" s="453" t="s">
        <v>204</v>
      </c>
      <c r="U3" s="453"/>
      <c r="V3" s="453" t="s">
        <v>205</v>
      </c>
      <c r="W3" s="453"/>
      <c r="X3" s="453" t="s">
        <v>206</v>
      </c>
      <c r="Y3" s="453"/>
      <c r="Z3" s="454" t="s">
        <v>207</v>
      </c>
      <c r="AA3" s="455"/>
      <c r="AB3" s="456" t="s">
        <v>208</v>
      </c>
      <c r="AC3" s="457"/>
      <c r="AD3" s="500" t="s">
        <v>209</v>
      </c>
      <c r="AE3" s="501"/>
      <c r="AF3" s="349" t="str">
        <f>$M$2&amp;"年度"</f>
        <v>109年度</v>
      </c>
      <c r="AG3" s="350" t="str">
        <f>$M$2&amp;"年 1/1前 "</f>
        <v xml:space="preserve">109年 1/1前 </v>
      </c>
      <c r="AH3" s="352" t="str">
        <f>$M$2&amp;"年 1/1後"</f>
        <v>109年 1/1後</v>
      </c>
      <c r="AI3" s="353" t="str">
        <f>$M$2+1&amp;" 年前"</f>
        <v>110 年前</v>
      </c>
      <c r="AJ3" s="351" t="str">
        <f>$M$2+1&amp;"   年後"</f>
        <v>110   年後</v>
      </c>
      <c r="AK3" s="1"/>
      <c r="AL3" s="1"/>
      <c r="AM3" s="357">
        <f>DATE($M$2+1911-1,1,1)</f>
        <v>43466</v>
      </c>
      <c r="AN3" s="358">
        <f>DATE($M$2+1911,1,1)</f>
        <v>43831</v>
      </c>
      <c r="BJ3" s="1"/>
      <c r="BK3" s="1"/>
      <c r="BL3" s="1"/>
      <c r="BM3" s="1"/>
      <c r="BN3" s="1"/>
      <c r="BO3" s="1"/>
      <c r="BP3" s="1"/>
      <c r="BQ3" s="1"/>
      <c r="BR3" s="1"/>
      <c r="BS3" s="1"/>
      <c r="BT3" s="1"/>
      <c r="BU3" s="1"/>
      <c r="BV3" s="1"/>
      <c r="BW3" s="1"/>
      <c r="BX3" s="1"/>
      <c r="BY3" s="1"/>
    </row>
    <row r="4" spans="3:77" ht="23.25" customHeight="1" thickTop="1" thickBot="1" x14ac:dyDescent="0.45">
      <c r="C4" s="74">
        <v>0</v>
      </c>
      <c r="D4" s="35">
        <v>0</v>
      </c>
      <c r="F4" s="509"/>
      <c r="G4" s="510"/>
      <c r="H4" s="511">
        <f>DATE(F2+1911,H2,J2)+F4</f>
        <v>33420</v>
      </c>
      <c r="I4" s="512"/>
      <c r="J4" s="513">
        <f>IF(OR($H4=0,$H4&gt;$M$4),0,DATEDIF($H4+$G4,$M$4+1,"Y"))</f>
        <v>28</v>
      </c>
      <c r="K4" s="514"/>
      <c r="M4" s="515">
        <v>43830</v>
      </c>
      <c r="N4" s="515"/>
      <c r="O4" s="515"/>
      <c r="P4" s="271"/>
      <c r="Q4" s="272"/>
      <c r="R4" s="516">
        <f>X4+AF4</f>
        <v>30</v>
      </c>
      <c r="S4" s="516"/>
      <c r="T4" s="517">
        <f>1-(MONTH(H4)-1+(DAY(H4)-1)/DAY(EOMONTH((H4-1),0)))/12</f>
        <v>0.5</v>
      </c>
      <c r="U4" s="517"/>
      <c r="V4" s="518">
        <f>IF($H4=0,0,DATEDIF($H4+$G4,DATE(M2+1911,MONTH(H4),DAY(H4)),"Y"))</f>
        <v>29</v>
      </c>
      <c r="W4" s="518"/>
      <c r="X4" s="516">
        <f>IF(OR(V4=0,J4=0),0,ROUND(VLOOKUP(IF($V4&gt;$J$5,$J$5,$V4),特休表,2,0)*$T4,2))+IF(OR(V4=0,J4=0),0,VLOOKUP(IF($V4&gt;$J$5,$J$5,$V4-1),特休表,2,0)-ROUND(VLOOKUP(IF($V4&gt;$J$5,$J$5,$V4-1),特休表,2,0)*$T4,2))</f>
        <v>30</v>
      </c>
      <c r="Y4" s="516"/>
      <c r="Z4" s="519">
        <f>IF(H4=0,0,AB4+AD4+AF4)</f>
        <v>30</v>
      </c>
      <c r="AA4" s="520"/>
      <c r="AB4" s="494">
        <f>IF(V4=0,0,VLOOKUP(IF($V4&gt;$J$5,$J$5,$V4-1),特休表,2,0)-ROUNDUP(VLOOKUP(IF(($V4-1)&gt;$J$5,$J$5,($V4-1)),特休表,2,0)*$T4,0))</f>
        <v>15</v>
      </c>
      <c r="AC4" s="495"/>
      <c r="AD4" s="496">
        <f>ROUNDUP(VLOOKUP(($V$4),特休表,2)*T4,0)</f>
        <v>15</v>
      </c>
      <c r="AE4" s="497"/>
      <c r="AF4" s="359">
        <f>IF(AND(H4&gt;=$AM$4,H4&lt;=$AN$3),3,AH4+AI4)</f>
        <v>0</v>
      </c>
      <c r="AG4" s="360">
        <f>IF(AH4=0,0,3-$AH$4)</f>
        <v>0</v>
      </c>
      <c r="AH4" s="361">
        <f>IF(AND($H$4&gt;$AM$3,$H$4&lt;$AM$4),ROUND(3*(MONTH($H$4)-1+(DAY($H$4)-1)/DAY(EOMONTH(($H$4-1),0)))/6,2),0)</f>
        <v>0</v>
      </c>
      <c r="AI4" s="362">
        <f>IF(AND($H4&gt;$AN$3,$H4&lt;$AN$4),3-ROUND(3*(MONTH($H4)-1+(DAY($H4)-1)/DAY(EOMONTH(($H4-1),0)))/6,2),0)</f>
        <v>0</v>
      </c>
      <c r="AJ4" s="363">
        <f>IF($AI4=0,0,3-$AI4)</f>
        <v>0</v>
      </c>
      <c r="AK4" s="1"/>
      <c r="AL4" s="1"/>
      <c r="AM4" s="357">
        <f>DATE($M$2+1911-1,7,1)</f>
        <v>43647</v>
      </c>
      <c r="AN4" s="358">
        <f>DATE($M$2+1911,7,1)</f>
        <v>44013</v>
      </c>
      <c r="BJ4" s="1"/>
      <c r="BK4" s="1"/>
      <c r="BL4" s="1"/>
      <c r="BM4" s="1"/>
      <c r="BN4" s="1"/>
      <c r="BO4" s="1"/>
      <c r="BP4" s="1"/>
      <c r="BQ4" s="1"/>
      <c r="BR4" s="1"/>
      <c r="BS4" s="1"/>
      <c r="BT4" s="1"/>
      <c r="BU4" s="1"/>
      <c r="BV4" s="1"/>
      <c r="BW4" s="1"/>
      <c r="BX4" s="1"/>
      <c r="BY4" s="1"/>
    </row>
    <row r="5" spans="3:77" ht="19.25" customHeight="1" x14ac:dyDescent="0.4">
      <c r="C5" s="74">
        <v>0.5</v>
      </c>
      <c r="D5" s="35">
        <v>3</v>
      </c>
      <c r="F5"/>
      <c r="G5"/>
      <c r="H5" s="492" t="s">
        <v>170</v>
      </c>
      <c r="I5" s="492"/>
      <c r="J5" s="493">
        <v>24</v>
      </c>
      <c r="K5" s="493"/>
      <c r="L5" s="273"/>
      <c r="N5"/>
      <c r="O5"/>
      <c r="Q5" s="274"/>
      <c r="R5" s="53"/>
      <c r="S5" s="286">
        <f>T4</f>
        <v>0.5</v>
      </c>
      <c r="T5" s="491" t="str">
        <f>"=(1- ("&amp;MONTH(H4)-1&amp;"+"&amp;(DAY(H4)-1)&amp;"/"&amp;DAY(EOMONTH((H4-1),0))&amp;")"&amp;"/12)"</f>
        <v>=(1- (6+0/30)/12)</v>
      </c>
      <c r="U5" s="491"/>
      <c r="V5" s="491"/>
      <c r="W5" s="491"/>
      <c r="X5" s="491"/>
      <c r="Y5" s="491"/>
      <c r="Z5" s="210" t="s">
        <v>236</v>
      </c>
      <c r="AA5" s="202"/>
      <c r="AB5" s="275"/>
      <c r="AC5" s="275"/>
      <c r="AD5" s="202"/>
      <c r="AE5" s="202"/>
      <c r="AF5"/>
      <c r="AG5"/>
      <c r="BJ5" s="1"/>
      <c r="BK5" s="1"/>
      <c r="BL5" s="1"/>
      <c r="BM5" s="1"/>
      <c r="BN5" s="1"/>
      <c r="BO5" s="1"/>
      <c r="BP5" s="1"/>
      <c r="BQ5" s="1"/>
      <c r="BR5" s="1"/>
      <c r="BS5" s="1"/>
      <c r="BT5" s="1"/>
      <c r="BU5" s="1"/>
      <c r="BV5" s="1"/>
      <c r="BW5" s="1"/>
      <c r="BX5" s="1"/>
      <c r="BY5" s="1"/>
    </row>
    <row r="6" spans="3:77" ht="22.25" customHeight="1" x14ac:dyDescent="0.4">
      <c r="C6" s="76">
        <v>1</v>
      </c>
      <c r="D6" s="35">
        <v>7</v>
      </c>
      <c r="F6"/>
      <c r="G6"/>
      <c r="H6"/>
      <c r="I6"/>
      <c r="J6" s="271"/>
      <c r="K6" s="271"/>
      <c r="L6" s="271"/>
      <c r="M6"/>
      <c r="N6"/>
      <c r="O6"/>
      <c r="T6" s="54" t="s">
        <v>251</v>
      </c>
      <c r="U6" s="54"/>
      <c r="Z6" s="203" t="s">
        <v>210</v>
      </c>
      <c r="AA6" s="202"/>
      <c r="AB6" s="202"/>
      <c r="AC6" s="202"/>
      <c r="AD6" s="202"/>
      <c r="AE6" s="202"/>
      <c r="AF6" s="276" t="s">
        <v>211</v>
      </c>
      <c r="AG6" s="1" t="str">
        <f>"("&amp;MONTH(H4)-1&amp;"+"&amp;(DAY(H4)-1)&amp;"/"&amp;DAY(EOMONTH((H4-1),0))&amp;")"&amp;"/6"</f>
        <v>(6+0/30)/6</v>
      </c>
      <c r="AH6"/>
      <c r="BJ6" s="1"/>
      <c r="BK6" s="1"/>
      <c r="BL6" s="1"/>
      <c r="BM6" s="1"/>
      <c r="BN6" s="1"/>
      <c r="BO6" s="1"/>
      <c r="BP6" s="1"/>
      <c r="BQ6" s="1"/>
      <c r="BR6" s="1"/>
      <c r="BS6" s="1"/>
      <c r="BT6" s="1"/>
      <c r="BU6" s="1"/>
      <c r="BV6" s="1"/>
      <c r="BW6" s="1"/>
      <c r="BX6" s="1"/>
      <c r="BY6" s="1"/>
    </row>
    <row r="7" spans="3:77" ht="22.25" customHeight="1" x14ac:dyDescent="0.4">
      <c r="C7" s="76">
        <v>2</v>
      </c>
      <c r="D7" s="35">
        <v>10</v>
      </c>
      <c r="F7"/>
      <c r="G7"/>
      <c r="H7"/>
      <c r="I7" s="320">
        <f>1-(MONTH(H4)-1+(DAY(H4)-1)/DAY(EOMONTH((H4-1),0)))/12</f>
        <v>0.5</v>
      </c>
      <c r="J7" s="292" t="str">
        <f>"=(1- ("&amp;MONTH(H4)-1&amp;"+"&amp;(DAY(H4)-1)&amp;"/"&amp;DAY(EOMONTH((H4-1),0))&amp;")"&amp;"/12)"</f>
        <v>=(1- (6+0/30)/12)</v>
      </c>
      <c r="K7" s="292"/>
      <c r="L7" s="289"/>
      <c r="M7" s="290"/>
      <c r="N7" s="289">
        <f>(MONTH(H4)-1+(DAY(H4)-1)/DAY(EOMONTH((H4-1),0)))/12</f>
        <v>0.5</v>
      </c>
      <c r="O7" s="289" t="str">
        <f>"= ("&amp;MONTH(H4)-1&amp;"+"&amp;(DAY(H4)-1)&amp;"/"&amp;DAY(EOMONTH((H4-1),0))&amp;")"&amp;"/12)"</f>
        <v>= (6+0/30)/12)</v>
      </c>
      <c r="P7" s="289"/>
      <c r="Q7" s="291"/>
      <c r="R7"/>
      <c r="S7" s="287">
        <f>(MONTH(H4)-1+(DAY(H4)-1)/DAY(EOMONTH((H4-1),0)))/12</f>
        <v>0.5</v>
      </c>
      <c r="T7" s="1" t="str">
        <f>"= ("&amp;MONTH(H4)-1&amp;"+"&amp;(DAY(H4)-1)&amp;"/"&amp;DAY(EOMONTH((H4-1),0))&amp;")"&amp;"/12)"</f>
        <v>= (6+0/30)/12)</v>
      </c>
      <c r="V7" s="476" t="s">
        <v>252</v>
      </c>
      <c r="W7" s="476"/>
      <c r="X7" s="476"/>
      <c r="Y7" s="476"/>
      <c r="Z7" s="288"/>
      <c r="AA7" s="288"/>
      <c r="AB7" s="505"/>
      <c r="AC7" s="505"/>
      <c r="AD7" s="223"/>
      <c r="AE7" s="223"/>
      <c r="AF7" s="277" t="s">
        <v>212</v>
      </c>
      <c r="AG7" s="278">
        <f>(MONTH($H$4)-1+(DAY($H$4)-1)/DAY(EOMONTH(($H$4-1),0)))/6</f>
        <v>1</v>
      </c>
      <c r="AH7"/>
      <c r="BJ7" s="1"/>
      <c r="BK7" s="1"/>
      <c r="BL7" s="1"/>
      <c r="BM7" s="1"/>
      <c r="BN7" s="1"/>
      <c r="BO7" s="1"/>
      <c r="BP7" s="1"/>
      <c r="BQ7" s="1"/>
      <c r="BR7" s="1"/>
      <c r="BS7" s="1"/>
      <c r="BT7" s="1"/>
      <c r="BU7" s="1"/>
      <c r="BV7" s="1"/>
      <c r="BW7" s="1"/>
      <c r="BX7" s="1"/>
      <c r="BY7" s="1"/>
    </row>
    <row r="8" spans="3:77" ht="22.25" customHeight="1" x14ac:dyDescent="0.4">
      <c r="C8" s="76">
        <v>3</v>
      </c>
      <c r="D8" s="35">
        <v>14</v>
      </c>
      <c r="F8"/>
      <c r="G8"/>
      <c r="I8"/>
      <c r="J8"/>
      <c r="K8"/>
      <c r="L8"/>
      <c r="M8"/>
      <c r="N8"/>
      <c r="O8"/>
      <c r="P8"/>
      <c r="Q8" s="271"/>
      <c r="R8" s="271"/>
      <c r="T8" s="2"/>
      <c r="Z8" s="5"/>
      <c r="AA8" s="5"/>
      <c r="AF8" s="277"/>
      <c r="AG8" s="279"/>
      <c r="AH8"/>
      <c r="BJ8" s="1"/>
      <c r="BK8" s="1"/>
      <c r="BL8" s="1"/>
      <c r="BM8" s="1"/>
      <c r="BN8" s="1"/>
      <c r="BO8" s="1"/>
      <c r="BP8" s="1"/>
      <c r="BQ8" s="1"/>
      <c r="BR8" s="1"/>
      <c r="BS8" s="1"/>
      <c r="BT8" s="1"/>
      <c r="BU8" s="1"/>
      <c r="BV8" s="1"/>
      <c r="BW8" s="1"/>
      <c r="BX8" s="1"/>
      <c r="BY8" s="1"/>
    </row>
    <row r="9" spans="3:77" ht="22.25" customHeight="1" thickBot="1" x14ac:dyDescent="0.45">
      <c r="C9" s="76">
        <v>4</v>
      </c>
      <c r="D9" s="35">
        <v>14</v>
      </c>
      <c r="G9" s="462">
        <f>DATE(YEAR(N10)-1,H2,J2)</f>
        <v>43647</v>
      </c>
      <c r="H9" s="462"/>
      <c r="I9"/>
      <c r="J9"/>
      <c r="K9"/>
      <c r="L9" s="460">
        <f>DATE($M$2+1911-1,12,31)</f>
        <v>43830</v>
      </c>
      <c r="M9" s="460"/>
      <c r="N9" s="451">
        <f>N10</f>
        <v>43831</v>
      </c>
      <c r="O9" s="451"/>
      <c r="Q9" s="506">
        <f>DATE(YEAR($G$12)+1,MONTH($H$4),DAY($H$4))-1</f>
        <v>44012</v>
      </c>
      <c r="R9" s="506"/>
      <c r="S9" s="507">
        <f>DATE(YEAR(N10),H2,J2)</f>
        <v>44013</v>
      </c>
      <c r="T9" s="507"/>
      <c r="X9" s="460" t="s">
        <v>213</v>
      </c>
      <c r="Y9" s="460"/>
      <c r="Z9" s="461" t="s">
        <v>214</v>
      </c>
      <c r="AA9" s="461"/>
      <c r="AD9" s="508">
        <f>DATE(YEAR(N10)+1,H2,J2)</f>
        <v>44378</v>
      </c>
      <c r="AE9" s="508"/>
      <c r="BJ9" s="1"/>
      <c r="BK9" s="1"/>
      <c r="BL9" s="1"/>
      <c r="BM9" s="1"/>
      <c r="BN9" s="1"/>
      <c r="BO9" s="1"/>
      <c r="BP9" s="1"/>
      <c r="BQ9" s="1"/>
      <c r="BR9" s="1"/>
      <c r="BS9" s="1"/>
      <c r="BT9" s="1"/>
      <c r="BU9" s="1"/>
      <c r="BV9" s="1"/>
      <c r="BW9" s="1"/>
      <c r="BX9" s="1"/>
      <c r="BY9" s="1"/>
    </row>
    <row r="10" spans="3:77" ht="22.25" customHeight="1" thickTop="1" thickBot="1" x14ac:dyDescent="0.45">
      <c r="C10" s="76">
        <v>5</v>
      </c>
      <c r="D10" s="35">
        <v>15</v>
      </c>
      <c r="F10" s="4"/>
      <c r="G10" s="81" t="s">
        <v>65</v>
      </c>
      <c r="H10" s="82"/>
      <c r="I10" s="319" t="s">
        <v>1144</v>
      </c>
      <c r="J10" s="82"/>
      <c r="K10" s="82"/>
      <c r="L10" s="463" t="s">
        <v>72</v>
      </c>
      <c r="M10" s="463"/>
      <c r="N10" s="477">
        <f>J12+1</f>
        <v>43831</v>
      </c>
      <c r="O10" s="478"/>
      <c r="P10" s="318" t="s">
        <v>1143</v>
      </c>
      <c r="Q10" s="83"/>
      <c r="R10" s="84"/>
      <c r="S10" s="83" t="s">
        <v>65</v>
      </c>
      <c r="T10" s="83"/>
      <c r="U10" s="318" t="s">
        <v>131</v>
      </c>
      <c r="V10" s="83"/>
      <c r="W10" s="529">
        <f>V12</f>
        <v>44196</v>
      </c>
      <c r="X10" s="529"/>
      <c r="Y10" s="530"/>
      <c r="Z10" s="531">
        <f>W10+1</f>
        <v>44197</v>
      </c>
      <c r="AA10" s="531"/>
      <c r="AB10" s="319" t="s">
        <v>1142</v>
      </c>
      <c r="AC10" s="82"/>
      <c r="AD10" s="85"/>
      <c r="AE10" s="1" t="s">
        <v>215</v>
      </c>
      <c r="BJ10" s="1"/>
      <c r="BK10" s="1"/>
      <c r="BL10" s="1"/>
      <c r="BM10" s="1"/>
      <c r="BN10" s="1"/>
      <c r="BO10" s="1"/>
      <c r="BP10" s="1"/>
      <c r="BQ10" s="1"/>
      <c r="BR10" s="1"/>
      <c r="BS10" s="1"/>
      <c r="BT10" s="1"/>
      <c r="BU10" s="1"/>
      <c r="BV10" s="1"/>
      <c r="BW10" s="1"/>
      <c r="BX10" s="1"/>
      <c r="BY10" s="1"/>
    </row>
    <row r="11" spans="3:77" ht="22.25" customHeight="1" thickBot="1" x14ac:dyDescent="0.45">
      <c r="C11" s="76">
        <v>6</v>
      </c>
      <c r="D11" s="36">
        <v>15</v>
      </c>
      <c r="F11" s="5"/>
      <c r="G11" s="99">
        <f>IF(V4=0,0,V4-1)</f>
        <v>28</v>
      </c>
      <c r="H11" s="100" t="s">
        <v>216</v>
      </c>
      <c r="I11" s="101"/>
      <c r="J11" s="101"/>
      <c r="K11" s="101"/>
      <c r="L11" s="101"/>
      <c r="M11" s="101">
        <f>IF(V4=0,0,VLOOKUP(($V$4-1),特休表,2))</f>
        <v>30</v>
      </c>
      <c r="N11" s="101" t="s">
        <v>64</v>
      </c>
      <c r="O11" s="101"/>
      <c r="P11" s="101"/>
      <c r="Q11" s="101"/>
      <c r="R11" s="102"/>
      <c r="S11" s="103">
        <f>V4</f>
        <v>29</v>
      </c>
      <c r="T11" s="104" t="s">
        <v>216</v>
      </c>
      <c r="U11" s="104"/>
      <c r="V11" s="104"/>
      <c r="W11" s="104"/>
      <c r="X11" s="104"/>
      <c r="Y11" s="104">
        <f>VLOOKUP(($V$4),特休表,2)</f>
        <v>30</v>
      </c>
      <c r="Z11" s="104" t="s">
        <v>64</v>
      </c>
      <c r="AA11" s="104"/>
      <c r="AB11" s="104"/>
      <c r="AC11" s="104"/>
      <c r="AD11" s="105"/>
      <c r="BJ11" s="1"/>
      <c r="BK11" s="1"/>
      <c r="BL11" s="1"/>
      <c r="BM11" s="1"/>
      <c r="BN11" s="1"/>
      <c r="BO11" s="1"/>
      <c r="BP11" s="1"/>
      <c r="BQ11" s="1"/>
      <c r="BR11" s="1"/>
      <c r="BS11" s="1"/>
      <c r="BT11" s="1"/>
      <c r="BU11" s="1"/>
      <c r="BV11" s="1"/>
      <c r="BW11" s="1"/>
      <c r="BX11" s="1"/>
      <c r="BY11" s="1"/>
    </row>
    <row r="12" spans="3:77" ht="22.25" customHeight="1" x14ac:dyDescent="0.4">
      <c r="C12" s="76">
        <v>7</v>
      </c>
      <c r="D12" s="36">
        <v>15</v>
      </c>
      <c r="F12" s="4"/>
      <c r="G12" s="479">
        <f>DATE($M$2+1911-1,MONTH($H$4),DAY($H$4))</f>
        <v>43647</v>
      </c>
      <c r="H12" s="480"/>
      <c r="I12" s="109"/>
      <c r="J12" s="481">
        <f>DATE($M$2+1911-1,12,31)</f>
        <v>43830</v>
      </c>
      <c r="K12" s="481"/>
      <c r="L12" s="481"/>
      <c r="M12" s="481"/>
      <c r="N12" s="482">
        <f>N10</f>
        <v>43831</v>
      </c>
      <c r="O12" s="483"/>
      <c r="P12" s="484">
        <f>DATE(YEAR($G$12)+1,MONTH($H$4),DAY($H$4))-1</f>
        <v>44012</v>
      </c>
      <c r="Q12" s="484"/>
      <c r="R12" s="485"/>
      <c r="S12" s="486">
        <f>P12+1</f>
        <v>44013</v>
      </c>
      <c r="T12" s="487"/>
      <c r="U12" s="110"/>
      <c r="V12" s="448">
        <f>DATE(YEAR($J$12)+1,12,31)</f>
        <v>44196</v>
      </c>
      <c r="W12" s="448"/>
      <c r="X12" s="448"/>
      <c r="Y12" s="488"/>
      <c r="Z12" s="489">
        <f>V12+1</f>
        <v>44197</v>
      </c>
      <c r="AA12" s="490"/>
      <c r="AB12" s="448">
        <f>DATE(YEAR($G$12)+2,MONTH($H$4),DAY($H$4))-1</f>
        <v>44377</v>
      </c>
      <c r="AC12" s="448"/>
      <c r="AD12" s="449"/>
      <c r="BJ12" s="1"/>
      <c r="BK12" s="1"/>
      <c r="BL12" s="1"/>
      <c r="BM12" s="1"/>
      <c r="BN12" s="1"/>
      <c r="BO12" s="1"/>
      <c r="BP12" s="1"/>
      <c r="BQ12" s="1"/>
      <c r="BR12" s="1"/>
      <c r="BS12" s="1"/>
      <c r="BT12" s="1"/>
      <c r="BU12" s="1"/>
      <c r="BV12" s="1"/>
      <c r="BW12" s="1"/>
      <c r="BX12" s="1"/>
      <c r="BY12" s="1"/>
    </row>
    <row r="13" spans="3:77" ht="22.25" customHeight="1" x14ac:dyDescent="0.4">
      <c r="C13" s="76">
        <v>8</v>
      </c>
      <c r="D13" s="36">
        <v>15</v>
      </c>
      <c r="F13" s="4"/>
      <c r="G13" s="88"/>
      <c r="H13" s="89"/>
      <c r="I13" s="90" t="s">
        <v>217</v>
      </c>
      <c r="J13" s="450">
        <f>$T$4</f>
        <v>0.5</v>
      </c>
      <c r="K13" s="450"/>
      <c r="L13" s="91"/>
      <c r="M13" s="89"/>
      <c r="N13" s="113"/>
      <c r="O13" s="114" t="s">
        <v>217</v>
      </c>
      <c r="P13" s="452">
        <f>(1-$J$13)</f>
        <v>0.5</v>
      </c>
      <c r="Q13" s="452"/>
      <c r="R13" s="115"/>
      <c r="S13" s="89"/>
      <c r="T13" s="89"/>
      <c r="U13" s="90" t="s">
        <v>217</v>
      </c>
      <c r="V13" s="450">
        <f>$T$4</f>
        <v>0.5</v>
      </c>
      <c r="W13" s="450"/>
      <c r="X13" s="92"/>
      <c r="Y13" s="93"/>
      <c r="Z13" s="116"/>
      <c r="AA13" s="114" t="s">
        <v>217</v>
      </c>
      <c r="AB13" s="572">
        <f>(1-$J$13)</f>
        <v>0.5</v>
      </c>
      <c r="AC13" s="572"/>
      <c r="AD13" s="115"/>
      <c r="BJ13" s="1"/>
      <c r="BK13" s="1"/>
      <c r="BL13" s="1"/>
      <c r="BM13" s="1"/>
      <c r="BN13" s="1"/>
      <c r="BO13" s="1"/>
      <c r="BP13" s="1"/>
      <c r="BQ13" s="1"/>
      <c r="BR13" s="1"/>
      <c r="BS13" s="1"/>
      <c r="BT13" s="1"/>
      <c r="BU13" s="1"/>
      <c r="BV13" s="1"/>
      <c r="BW13" s="1"/>
      <c r="BX13" s="1"/>
      <c r="BY13" s="1"/>
    </row>
    <row r="14" spans="3:77" ht="22.25" customHeight="1" thickBot="1" x14ac:dyDescent="0.45">
      <c r="C14" s="76">
        <v>9</v>
      </c>
      <c r="D14" s="36">
        <v>15</v>
      </c>
      <c r="F14" s="4"/>
      <c r="G14" s="106"/>
      <c r="H14" s="90" t="s">
        <v>218</v>
      </c>
      <c r="I14" s="107">
        <f>M11</f>
        <v>30</v>
      </c>
      <c r="J14" s="98" t="s">
        <v>219</v>
      </c>
      <c r="K14" s="355">
        <f>J13</f>
        <v>0.5</v>
      </c>
      <c r="L14" s="211" t="s">
        <v>220</v>
      </c>
      <c r="M14" s="356">
        <f>I14*K14</f>
        <v>15</v>
      </c>
      <c r="N14" s="117"/>
      <c r="O14" s="118" t="s">
        <v>218</v>
      </c>
      <c r="P14" s="119">
        <f>M11</f>
        <v>30</v>
      </c>
      <c r="Q14" s="119" t="s">
        <v>221</v>
      </c>
      <c r="R14" s="120">
        <f>K15</f>
        <v>15</v>
      </c>
      <c r="S14" s="89"/>
      <c r="T14" s="90" t="s">
        <v>218</v>
      </c>
      <c r="U14" s="98">
        <f>Y11</f>
        <v>30</v>
      </c>
      <c r="V14" s="98" t="s">
        <v>219</v>
      </c>
      <c r="W14" s="354">
        <f>V13</f>
        <v>0.5</v>
      </c>
      <c r="X14" s="98" t="s">
        <v>220</v>
      </c>
      <c r="Y14" s="364">
        <f>U14*W14</f>
        <v>15</v>
      </c>
      <c r="Z14" s="108"/>
      <c r="AA14" s="118" t="s">
        <v>218</v>
      </c>
      <c r="AB14" s="121">
        <f>Y11</f>
        <v>30</v>
      </c>
      <c r="AC14" s="121" t="s">
        <v>221</v>
      </c>
      <c r="AD14" s="120">
        <f>W15</f>
        <v>15</v>
      </c>
      <c r="BJ14" s="1"/>
      <c r="BK14" s="1"/>
      <c r="BL14" s="1"/>
      <c r="BM14" s="1"/>
      <c r="BN14" s="1"/>
      <c r="BO14" s="1"/>
      <c r="BP14" s="1"/>
      <c r="BQ14" s="1"/>
      <c r="BR14" s="1"/>
      <c r="BS14" s="1"/>
      <c r="BT14" s="1"/>
      <c r="BU14" s="1"/>
      <c r="BV14" s="1"/>
      <c r="BW14" s="1"/>
      <c r="BX14" s="1"/>
      <c r="BY14" s="1"/>
    </row>
    <row r="15" spans="3:77" ht="22.25" customHeight="1" thickBot="1" x14ac:dyDescent="0.45">
      <c r="C15" s="76">
        <v>10</v>
      </c>
      <c r="D15" s="35">
        <v>16</v>
      </c>
      <c r="F15" s="4"/>
      <c r="G15" s="573" t="s">
        <v>222</v>
      </c>
      <c r="H15" s="574"/>
      <c r="I15" s="574"/>
      <c r="J15" s="122" t="s">
        <v>220</v>
      </c>
      <c r="K15" s="209">
        <f>ROUNDUP(I14*K14,0)</f>
        <v>15</v>
      </c>
      <c r="L15" s="208"/>
      <c r="M15" s="111"/>
      <c r="N15" s="123"/>
      <c r="O15" s="124" t="s">
        <v>220</v>
      </c>
      <c r="P15" s="207">
        <f>M11-K15</f>
        <v>15</v>
      </c>
      <c r="Q15" s="206"/>
      <c r="R15" s="125"/>
      <c r="S15" s="575" t="s">
        <v>235</v>
      </c>
      <c r="T15" s="576"/>
      <c r="U15" s="576"/>
      <c r="V15" s="124" t="s">
        <v>220</v>
      </c>
      <c r="W15" s="206">
        <f>ROUNDUP(U14*W14,0)</f>
        <v>15</v>
      </c>
      <c r="X15" s="206"/>
      <c r="Y15" s="280"/>
      <c r="Z15" s="111"/>
      <c r="AA15" s="122" t="s">
        <v>220</v>
      </c>
      <c r="AB15" s="209">
        <f>AB14-AD14</f>
        <v>15</v>
      </c>
      <c r="AC15" s="208"/>
      <c r="AD15" s="126"/>
      <c r="BJ15" s="1"/>
      <c r="BK15" s="1"/>
      <c r="BL15" s="1"/>
      <c r="BM15" s="1"/>
      <c r="BN15" s="1"/>
      <c r="BO15" s="1"/>
      <c r="BP15" s="1"/>
      <c r="BQ15" s="1"/>
      <c r="BR15" s="1"/>
      <c r="BS15" s="1"/>
      <c r="BT15" s="1"/>
      <c r="BU15" s="1"/>
      <c r="BV15" s="1"/>
      <c r="BW15" s="1"/>
      <c r="BX15" s="1"/>
      <c r="BY15" s="1"/>
    </row>
    <row r="16" spans="3:77" ht="22.25" customHeight="1" thickTop="1" thickBot="1" x14ac:dyDescent="0.45">
      <c r="C16" s="76">
        <v>11</v>
      </c>
      <c r="D16" s="36">
        <v>17</v>
      </c>
      <c r="F16" s="5"/>
      <c r="G16" s="112"/>
      <c r="H16" s="127"/>
      <c r="I16" s="127"/>
      <c r="J16" s="127" t="s">
        <v>235</v>
      </c>
      <c r="K16"/>
      <c r="L16" s="127"/>
      <c r="M16" s="127"/>
      <c r="N16" s="128"/>
      <c r="O16" s="129"/>
      <c r="P16" s="129"/>
      <c r="Q16" s="130" t="s">
        <v>220</v>
      </c>
      <c r="R16" s="224">
        <f>P15</f>
        <v>15</v>
      </c>
      <c r="S16" s="129" t="s">
        <v>223</v>
      </c>
      <c r="T16" s="129">
        <f>W15</f>
        <v>15</v>
      </c>
      <c r="U16" s="130" t="s">
        <v>220</v>
      </c>
      <c r="V16" s="521">
        <f>P15+W15</f>
        <v>30</v>
      </c>
      <c r="W16" s="521"/>
      <c r="X16" s="129" t="s">
        <v>224</v>
      </c>
      <c r="Y16" s="131"/>
      <c r="Z16" s="127"/>
      <c r="AA16" s="127"/>
      <c r="AB16" s="127"/>
      <c r="AC16" s="127"/>
      <c r="AD16" s="127"/>
      <c r="BJ16" s="1"/>
      <c r="BK16" s="1"/>
      <c r="BL16" s="1"/>
      <c r="BM16" s="1"/>
      <c r="BN16" s="1"/>
      <c r="BO16" s="1"/>
      <c r="BP16" s="1"/>
      <c r="BQ16" s="1"/>
      <c r="BR16" s="1"/>
      <c r="BS16" s="1"/>
      <c r="BT16" s="1"/>
      <c r="BU16" s="1"/>
      <c r="BV16" s="1"/>
      <c r="BW16" s="1"/>
      <c r="BX16" s="1"/>
      <c r="BY16" s="1"/>
    </row>
    <row r="17" spans="3:77" ht="22.25" customHeight="1" thickTop="1" x14ac:dyDescent="0.4">
      <c r="C17" s="76">
        <v>12</v>
      </c>
      <c r="D17" s="36">
        <v>18</v>
      </c>
      <c r="J17" s="132" t="s">
        <v>225</v>
      </c>
      <c r="K17" s="132"/>
      <c r="L17" s="132"/>
      <c r="M17" s="132"/>
      <c r="N17" s="522">
        <f>N10</f>
        <v>43831</v>
      </c>
      <c r="O17" s="522"/>
      <c r="P17" s="132"/>
      <c r="Q17" s="132" t="s">
        <v>226</v>
      </c>
      <c r="R17" s="132"/>
      <c r="S17" s="127"/>
      <c r="T17" s="127"/>
      <c r="U17" s="127"/>
      <c r="V17" s="127"/>
      <c r="W17" s="523">
        <f>W10</f>
        <v>44196</v>
      </c>
      <c r="X17" s="523"/>
      <c r="Y17" s="523"/>
      <c r="BJ17" s="1"/>
      <c r="BK17" s="1"/>
      <c r="BL17" s="1"/>
      <c r="BM17" s="1"/>
      <c r="BN17" s="1"/>
      <c r="BO17" s="1"/>
      <c r="BP17" s="1"/>
      <c r="BQ17" s="1"/>
      <c r="BR17" s="1"/>
      <c r="BS17" s="1"/>
      <c r="BT17" s="1"/>
      <c r="BU17" s="1"/>
      <c r="BV17" s="1"/>
      <c r="BW17" s="1"/>
      <c r="BX17" s="1"/>
      <c r="BY17" s="1"/>
    </row>
    <row r="18" spans="3:77" ht="22.25" customHeight="1" x14ac:dyDescent="0.4">
      <c r="C18" s="76">
        <v>13</v>
      </c>
      <c r="D18" s="36">
        <v>19</v>
      </c>
      <c r="G18" s="95" t="s">
        <v>227</v>
      </c>
      <c r="BJ18" s="1"/>
      <c r="BK18" s="1"/>
      <c r="BL18" s="1"/>
      <c r="BM18" s="1"/>
      <c r="BN18" s="1"/>
      <c r="BO18" s="1"/>
      <c r="BP18" s="1"/>
      <c r="BQ18" s="1"/>
      <c r="BR18" s="1"/>
      <c r="BS18" s="1"/>
      <c r="BT18" s="1"/>
      <c r="BU18" s="1"/>
      <c r="BV18" s="1"/>
      <c r="BW18" s="1"/>
      <c r="BX18" s="1"/>
      <c r="BY18" s="1"/>
    </row>
    <row r="19" spans="3:77" ht="22.25" customHeight="1" x14ac:dyDescent="0.4">
      <c r="C19" s="76">
        <v>14</v>
      </c>
      <c r="D19" s="36">
        <v>20</v>
      </c>
      <c r="BJ19" s="1"/>
      <c r="BK19" s="1"/>
      <c r="BL19" s="1"/>
      <c r="BM19" s="1"/>
      <c r="BN19" s="1"/>
      <c r="BO19" s="1"/>
      <c r="BP19" s="1"/>
      <c r="BQ19" s="1"/>
      <c r="BR19" s="1"/>
      <c r="BS19" s="1"/>
      <c r="BT19" s="1"/>
      <c r="BU19" s="1"/>
      <c r="BV19" s="1"/>
      <c r="BW19" s="1"/>
      <c r="BX19" s="1"/>
      <c r="BY19" s="1"/>
    </row>
    <row r="20" spans="3:77" ht="22.25" customHeight="1" x14ac:dyDescent="0.4">
      <c r="C20" s="76">
        <v>15</v>
      </c>
      <c r="D20" s="36">
        <v>21</v>
      </c>
      <c r="F20" s="49"/>
      <c r="G20" s="49"/>
      <c r="H20" s="174"/>
      <c r="I20" s="174"/>
      <c r="J20" s="431">
        <f>I$27</f>
        <v>107</v>
      </c>
      <c r="K20" s="431"/>
      <c r="L20" s="49"/>
      <c r="M20" s="174"/>
      <c r="N20" s="524">
        <f>M27</f>
        <v>108</v>
      </c>
      <c r="O20" s="524"/>
      <c r="P20" s="175"/>
      <c r="Q20" s="175"/>
      <c r="R20" s="525">
        <f>Q27</f>
        <v>109</v>
      </c>
      <c r="S20" s="525"/>
      <c r="T20" s="49"/>
      <c r="U20" s="49"/>
      <c r="V20" s="526">
        <f>U27</f>
        <v>110</v>
      </c>
      <c r="W20" s="526"/>
      <c r="X20" s="49"/>
      <c r="Y20" s="49"/>
      <c r="Z20" s="431">
        <f>Y27</f>
        <v>111</v>
      </c>
      <c r="AA20" s="431"/>
      <c r="AB20" s="49"/>
      <c r="AC20" s="49"/>
      <c r="AD20" s="431">
        <f>AC27</f>
        <v>112</v>
      </c>
      <c r="AE20" s="431"/>
      <c r="BJ20" s="1"/>
      <c r="BK20" s="1"/>
      <c r="BL20" s="1"/>
      <c r="BM20" s="1"/>
      <c r="BN20" s="1"/>
      <c r="BO20" s="1"/>
      <c r="BP20" s="1"/>
      <c r="BQ20" s="1"/>
      <c r="BR20" s="1"/>
      <c r="BS20" s="1"/>
      <c r="BT20" s="1"/>
      <c r="BU20" s="1"/>
      <c r="BV20" s="1"/>
      <c r="BW20" s="1"/>
      <c r="BX20" s="1"/>
      <c r="BY20" s="1"/>
    </row>
    <row r="21" spans="3:77" ht="22.25" customHeight="1" x14ac:dyDescent="0.4">
      <c r="C21" s="76">
        <v>16</v>
      </c>
      <c r="D21" s="36">
        <v>22</v>
      </c>
      <c r="F21" s="436" t="s">
        <v>200</v>
      </c>
      <c r="G21" s="436"/>
      <c r="H21" s="437">
        <f>$H$4</f>
        <v>33420</v>
      </c>
      <c r="I21" s="438"/>
      <c r="J21" s="176">
        <f>K21-1</f>
        <v>43281</v>
      </c>
      <c r="K21" s="185">
        <f>DATE(I27+1911,$H$2,$J$2)</f>
        <v>43282</v>
      </c>
      <c r="L21" s="186"/>
      <c r="M21" s="186"/>
      <c r="N21" s="187">
        <f>O21-1</f>
        <v>43646</v>
      </c>
      <c r="O21" s="182">
        <f>DATE(M27+1911,$H$2,$J$2)</f>
        <v>43647</v>
      </c>
      <c r="P21" s="183"/>
      <c r="Q21" s="183"/>
      <c r="R21" s="184">
        <f>S21-1</f>
        <v>44012</v>
      </c>
      <c r="S21" s="185">
        <f>DATE(Q27+1911,$H$2,$J$2)</f>
        <v>44013</v>
      </c>
      <c r="T21" s="186"/>
      <c r="U21" s="186"/>
      <c r="V21" s="187">
        <f>W21-1</f>
        <v>44377</v>
      </c>
      <c r="W21" s="182">
        <f>DATE(U27+1911,$H$2,$J$2)</f>
        <v>44378</v>
      </c>
      <c r="X21" s="183"/>
      <c r="Y21" s="183"/>
      <c r="Z21" s="184">
        <f>AA21-1</f>
        <v>44742</v>
      </c>
      <c r="AA21" s="185">
        <f>DATE(Y27+1911,$H$2,$J$2)</f>
        <v>44743</v>
      </c>
      <c r="AB21" s="186"/>
      <c r="AC21" s="186"/>
      <c r="AD21" s="187">
        <f>AE21-1</f>
        <v>45107</v>
      </c>
      <c r="AE21" s="181">
        <f>DATE(AC27+1911,$H$2,$J$2)</f>
        <v>45108</v>
      </c>
      <c r="AF21" s="28"/>
      <c r="BJ21" s="1"/>
      <c r="BK21" s="1"/>
      <c r="BL21" s="1"/>
      <c r="BM21" s="1"/>
      <c r="BN21" s="1"/>
      <c r="BO21" s="1"/>
      <c r="BP21" s="1"/>
      <c r="BQ21" s="1"/>
      <c r="BR21" s="1"/>
      <c r="BS21" s="1"/>
      <c r="BT21" s="1"/>
      <c r="BU21" s="1"/>
      <c r="BV21" s="1"/>
      <c r="BW21" s="1"/>
      <c r="BX21" s="1"/>
      <c r="BY21" s="1"/>
    </row>
    <row r="22" spans="3:77" ht="22.25" customHeight="1" x14ac:dyDescent="0.4">
      <c r="C22" s="76">
        <v>17</v>
      </c>
      <c r="D22" s="36">
        <v>23</v>
      </c>
      <c r="F22" s="415" t="s">
        <v>228</v>
      </c>
      <c r="G22" s="415"/>
      <c r="H22" s="415"/>
      <c r="I22" s="418">
        <f>IF((K22-1)&lt;0,0,K22-1)</f>
        <v>26</v>
      </c>
      <c r="J22" s="419"/>
      <c r="K22" s="420">
        <f>I27-(YEAR($H$4)-1911)</f>
        <v>27</v>
      </c>
      <c r="L22" s="420"/>
      <c r="M22" s="420"/>
      <c r="N22" s="420"/>
      <c r="O22" s="421">
        <f>M27-(YEAR($H$4)-1911)</f>
        <v>28</v>
      </c>
      <c r="P22" s="421"/>
      <c r="Q22" s="421"/>
      <c r="R22" s="421"/>
      <c r="S22" s="420">
        <f>Q27-(YEAR($H$4)-1911)</f>
        <v>29</v>
      </c>
      <c r="T22" s="420"/>
      <c r="U22" s="420"/>
      <c r="V22" s="420"/>
      <c r="W22" s="421">
        <f>U27-(YEAR($H$4)-1911)</f>
        <v>30</v>
      </c>
      <c r="X22" s="421"/>
      <c r="Y22" s="421"/>
      <c r="Z22" s="421"/>
      <c r="AA22" s="420">
        <f>Y27-(YEAR($H$4)-1911)</f>
        <v>31</v>
      </c>
      <c r="AB22" s="420"/>
      <c r="AC22" s="420"/>
      <c r="AD22" s="420"/>
      <c r="AE22" s="422">
        <f>AA22+1</f>
        <v>32</v>
      </c>
      <c r="AF22" s="423"/>
      <c r="BJ22" s="1"/>
      <c r="BK22" s="1"/>
      <c r="BL22" s="1"/>
      <c r="BM22" s="1"/>
      <c r="BN22" s="1"/>
      <c r="BO22" s="1"/>
      <c r="BP22" s="1"/>
      <c r="BQ22" s="1"/>
      <c r="BR22" s="1"/>
      <c r="BS22" s="1"/>
      <c r="BT22" s="1"/>
      <c r="BU22" s="1"/>
      <c r="BV22" s="1"/>
      <c r="BW22" s="1"/>
      <c r="BX22" s="1"/>
      <c r="BY22" s="1"/>
    </row>
    <row r="23" spans="3:77" ht="22.25" customHeight="1" thickBot="1" x14ac:dyDescent="0.45">
      <c r="C23" s="76">
        <v>18</v>
      </c>
      <c r="D23" s="36">
        <v>24</v>
      </c>
      <c r="F23" s="415" t="s">
        <v>229</v>
      </c>
      <c r="G23" s="415"/>
      <c r="H23" s="424"/>
      <c r="I23" s="425">
        <f>IF(ISNA(VLOOKUP((K$22-1),特休表,2,0)),0,VLOOKUP((K$22-1),特休表,2,0))</f>
        <v>30</v>
      </c>
      <c r="J23" s="426"/>
      <c r="K23" s="427">
        <f>IF(ISNA(VLOOKUP(K$22,特休表,2,0)),0,VLOOKUP(K$22,特休表,2,0))</f>
        <v>30</v>
      </c>
      <c r="L23" s="427"/>
      <c r="M23" s="427"/>
      <c r="N23" s="427"/>
      <c r="O23" s="428">
        <f>IF(ISNA(VLOOKUP(O$22,特休表,2,0)),0,VLOOKUP(O$22,特休表,2,0))</f>
        <v>30</v>
      </c>
      <c r="P23" s="428"/>
      <c r="Q23" s="428"/>
      <c r="R23" s="428"/>
      <c r="S23" s="427">
        <f>VLOOKUP(S$22,特休表,2,0)</f>
        <v>30</v>
      </c>
      <c r="T23" s="427"/>
      <c r="U23" s="427"/>
      <c r="V23" s="427"/>
      <c r="W23" s="428">
        <f>VLOOKUP(W$22,特休表,2,0)</f>
        <v>30</v>
      </c>
      <c r="X23" s="428"/>
      <c r="Y23" s="428"/>
      <c r="Z23" s="428"/>
      <c r="AA23" s="427">
        <f>VLOOKUP(AA$22,特休表,2,0)</f>
        <v>30</v>
      </c>
      <c r="AB23" s="427"/>
      <c r="AC23" s="427"/>
      <c r="AD23" s="427"/>
      <c r="AE23" s="429">
        <f>VLOOKUP((AA22+1),特休表,2,0)</f>
        <v>30</v>
      </c>
      <c r="AF23" s="430"/>
      <c r="BJ23" s="1"/>
      <c r="BK23" s="1"/>
      <c r="BL23" s="1"/>
      <c r="BM23" s="1"/>
      <c r="BN23" s="1"/>
      <c r="BO23" s="1"/>
      <c r="BP23" s="1"/>
      <c r="BQ23" s="1"/>
      <c r="BR23" s="1"/>
      <c r="BS23" s="1"/>
      <c r="BT23" s="1"/>
      <c r="BU23" s="1"/>
      <c r="BV23" s="1"/>
      <c r="BW23" s="1"/>
      <c r="BX23" s="1"/>
      <c r="BY23" s="1"/>
    </row>
    <row r="24" spans="3:77" ht="22.25" customHeight="1" x14ac:dyDescent="0.4">
      <c r="C24" s="76">
        <v>19</v>
      </c>
      <c r="D24" s="36">
        <v>25</v>
      </c>
      <c r="F24" s="49"/>
      <c r="G24" s="431" t="s">
        <v>230</v>
      </c>
      <c r="H24" s="432"/>
      <c r="I24" s="197">
        <f>DATE(I27+1911,1,1)</f>
        <v>43101</v>
      </c>
      <c r="J24" s="198">
        <f>J21</f>
        <v>43281</v>
      </c>
      <c r="K24" s="199">
        <f>K21</f>
        <v>43282</v>
      </c>
      <c r="L24" s="200">
        <f>DATE(I27+1911,12,31)</f>
        <v>43465</v>
      </c>
      <c r="M24" s="192">
        <f>DATE(M27+1911,1,1)</f>
        <v>43466</v>
      </c>
      <c r="N24" s="193">
        <f>N21</f>
        <v>43646</v>
      </c>
      <c r="O24" s="194">
        <f>O21</f>
        <v>43647</v>
      </c>
      <c r="P24" s="195">
        <f>DATE(M27+1911,12,31)</f>
        <v>43830</v>
      </c>
      <c r="Q24" s="197">
        <f>DATE(Q27+1911,1,1)</f>
        <v>43831</v>
      </c>
      <c r="R24" s="198">
        <f>R21</f>
        <v>44012</v>
      </c>
      <c r="S24" s="199">
        <f>S21</f>
        <v>44013</v>
      </c>
      <c r="T24" s="200">
        <f>DATE(Q27+1911,12,31)</f>
        <v>44196</v>
      </c>
      <c r="U24" s="212">
        <f>DATE(U27+1911,1,1)</f>
        <v>44197</v>
      </c>
      <c r="V24" s="193">
        <f>V21</f>
        <v>44377</v>
      </c>
      <c r="W24" s="194">
        <f>W21</f>
        <v>44378</v>
      </c>
      <c r="X24" s="213">
        <f>DATE(U27+1911,12,31)</f>
        <v>44561</v>
      </c>
      <c r="Y24" s="197">
        <f>DATE(Y27+1911,1,1)</f>
        <v>44562</v>
      </c>
      <c r="Z24" s="198">
        <f>Z21</f>
        <v>44742</v>
      </c>
      <c r="AA24" s="199">
        <f>AA21</f>
        <v>44743</v>
      </c>
      <c r="AB24" s="200">
        <f>DATE(Y27+1911,12,31)</f>
        <v>44926</v>
      </c>
      <c r="AC24" s="192">
        <f>DATE(AC27+1911,1,1)</f>
        <v>44927</v>
      </c>
      <c r="AD24" s="193">
        <f>AD21</f>
        <v>45107</v>
      </c>
      <c r="AE24" s="194">
        <f>AE21</f>
        <v>45108</v>
      </c>
      <c r="AF24" s="195">
        <f>DATE(AC27+1911,12,31)</f>
        <v>45291</v>
      </c>
      <c r="BJ24" s="1"/>
      <c r="BK24" s="1"/>
      <c r="BL24" s="1"/>
      <c r="BM24" s="1"/>
      <c r="BN24" s="1"/>
      <c r="BO24" s="1"/>
      <c r="BP24" s="1"/>
      <c r="BQ24" s="1"/>
      <c r="BR24" s="1"/>
      <c r="BS24" s="1"/>
      <c r="BT24" s="1"/>
      <c r="BU24" s="1"/>
      <c r="BV24" s="1"/>
      <c r="BW24" s="1"/>
      <c r="BX24" s="1"/>
      <c r="BY24" s="1"/>
    </row>
    <row r="25" spans="3:77" ht="22.25" customHeight="1" x14ac:dyDescent="0.4">
      <c r="C25" s="76">
        <v>20</v>
      </c>
      <c r="D25" s="36">
        <v>26</v>
      </c>
      <c r="F25" s="28"/>
      <c r="G25" s="28"/>
      <c r="H25" s="70" t="s">
        <v>217</v>
      </c>
      <c r="I25" s="411">
        <f>1-$T$4</f>
        <v>0.5</v>
      </c>
      <c r="J25" s="412"/>
      <c r="K25" s="464">
        <f>$T$4</f>
        <v>0.5</v>
      </c>
      <c r="L25" s="465"/>
      <c r="M25" s="399">
        <f>1-$T$4</f>
        <v>0.5</v>
      </c>
      <c r="N25" s="400"/>
      <c r="O25" s="401">
        <f>$T$4</f>
        <v>0.5</v>
      </c>
      <c r="P25" s="402"/>
      <c r="Q25" s="403">
        <f>1-$T$4</f>
        <v>0.5</v>
      </c>
      <c r="R25" s="404"/>
      <c r="S25" s="405">
        <f>$T$4</f>
        <v>0.5</v>
      </c>
      <c r="T25" s="406"/>
      <c r="U25" s="407">
        <f>1-$T$4</f>
        <v>0.5</v>
      </c>
      <c r="V25" s="408"/>
      <c r="W25" s="409">
        <f>$T$4</f>
        <v>0.5</v>
      </c>
      <c r="X25" s="410"/>
      <c r="Y25" s="411">
        <f>1-$T$4</f>
        <v>0.5</v>
      </c>
      <c r="Z25" s="412"/>
      <c r="AA25" s="413">
        <f>$T$4</f>
        <v>0.5</v>
      </c>
      <c r="AB25" s="414"/>
      <c r="AC25" s="414">
        <f>1-$T$4</f>
        <v>0.5</v>
      </c>
      <c r="AD25" s="408"/>
      <c r="AE25" s="409">
        <f>$T$4</f>
        <v>0.5</v>
      </c>
      <c r="AF25" s="411"/>
      <c r="BJ25" s="1"/>
      <c r="BK25" s="1"/>
      <c r="BL25" s="1"/>
      <c r="BM25" s="1"/>
      <c r="BN25" s="1"/>
      <c r="BO25" s="1"/>
      <c r="BP25" s="1"/>
      <c r="BQ25" s="1"/>
      <c r="BR25" s="1"/>
      <c r="BS25" s="1"/>
      <c r="BT25" s="1"/>
      <c r="BU25" s="1"/>
      <c r="BV25" s="1"/>
      <c r="BW25" s="1"/>
      <c r="BX25" s="1"/>
      <c r="BY25" s="1"/>
    </row>
    <row r="26" spans="3:77" ht="22.25" customHeight="1" x14ac:dyDescent="0.4">
      <c r="C26" s="76">
        <v>21</v>
      </c>
      <c r="D26" s="36">
        <v>27</v>
      </c>
      <c r="F26" s="415" t="s">
        <v>231</v>
      </c>
      <c r="G26" s="415"/>
      <c r="H26" s="415"/>
      <c r="I26" s="416">
        <f>IF(ISNA(I23-ROUNDUP(I23*(1-I25),0)),0,I23-ROUNDUP(I23*(1-I25),0))</f>
        <v>15</v>
      </c>
      <c r="J26" s="417"/>
      <c r="K26" s="382">
        <f>IF(ISNA(ROUNDUP(K23*K25,0)),0,ROUNDUP(K23*K25,0))</f>
        <v>15</v>
      </c>
      <c r="L26" s="383"/>
      <c r="M26" s="384">
        <f>K23-K26</f>
        <v>15</v>
      </c>
      <c r="N26" s="385"/>
      <c r="O26" s="386">
        <f>ROUNDUP(O23*O25,0)</f>
        <v>15</v>
      </c>
      <c r="P26" s="387"/>
      <c r="Q26" s="388">
        <f>O23-O26</f>
        <v>15</v>
      </c>
      <c r="R26" s="389"/>
      <c r="S26" s="390">
        <f>ROUNDUP(S23*S25,0)</f>
        <v>15</v>
      </c>
      <c r="T26" s="391"/>
      <c r="U26" s="392">
        <f>S23-S26</f>
        <v>15</v>
      </c>
      <c r="V26" s="393"/>
      <c r="W26" s="386">
        <f>ROUNDUP(W23*W25,0)</f>
        <v>15</v>
      </c>
      <c r="X26" s="387"/>
      <c r="Y26" s="394">
        <f>W23-W26</f>
        <v>15</v>
      </c>
      <c r="Z26" s="395"/>
      <c r="AA26" s="433">
        <f>ROUNDUP(AA23*AA25,0)</f>
        <v>15</v>
      </c>
      <c r="AB26" s="434"/>
      <c r="AC26" s="392">
        <f>AA23-AA26</f>
        <v>15</v>
      </c>
      <c r="AD26" s="393"/>
      <c r="AE26" s="435">
        <f>ROUNDUP(AE23*AE25,0)</f>
        <v>15</v>
      </c>
      <c r="AF26" s="416"/>
      <c r="BJ26" s="1"/>
      <c r="BK26" s="1"/>
      <c r="BL26" s="1"/>
      <c r="BM26" s="1"/>
      <c r="BN26" s="1"/>
      <c r="BO26" s="1"/>
      <c r="BP26" s="1"/>
      <c r="BQ26" s="1"/>
      <c r="BR26" s="1"/>
      <c r="BS26" s="1"/>
      <c r="BT26" s="1"/>
      <c r="BU26" s="1"/>
      <c r="BV26" s="1"/>
      <c r="BW26" s="1"/>
      <c r="BX26" s="1"/>
      <c r="BY26" s="1"/>
    </row>
    <row r="27" spans="3:77" ht="22.25" customHeight="1" x14ac:dyDescent="0.4">
      <c r="C27" s="76">
        <v>22</v>
      </c>
      <c r="D27" s="36">
        <v>28</v>
      </c>
      <c r="F27" s="49"/>
      <c r="G27" s="415" t="s">
        <v>232</v>
      </c>
      <c r="H27" s="532"/>
      <c r="I27" s="444">
        <f>M2-2</f>
        <v>107</v>
      </c>
      <c r="J27" s="445"/>
      <c r="K27" s="446"/>
      <c r="L27" s="447"/>
      <c r="M27" s="396">
        <f>I27+1</f>
        <v>108</v>
      </c>
      <c r="N27" s="397"/>
      <c r="O27" s="397"/>
      <c r="P27" s="398"/>
      <c r="Q27" s="544">
        <f>M27+1</f>
        <v>109</v>
      </c>
      <c r="R27" s="545"/>
      <c r="S27" s="545"/>
      <c r="T27" s="546"/>
      <c r="U27" s="547">
        <f>Q27+1</f>
        <v>110</v>
      </c>
      <c r="V27" s="397"/>
      <c r="W27" s="397"/>
      <c r="X27" s="548"/>
      <c r="Y27" s="549">
        <f>U27+1</f>
        <v>111</v>
      </c>
      <c r="Z27" s="550"/>
      <c r="AA27" s="551"/>
      <c r="AB27" s="552"/>
      <c r="AC27" s="396">
        <f>Y27+1</f>
        <v>112</v>
      </c>
      <c r="AD27" s="397"/>
      <c r="AE27" s="397"/>
      <c r="AF27" s="398"/>
      <c r="BJ27" s="1"/>
      <c r="BK27" s="1"/>
      <c r="BL27" s="1"/>
      <c r="BM27" s="1"/>
      <c r="BN27" s="1"/>
      <c r="BO27" s="1"/>
      <c r="BP27" s="1"/>
      <c r="BQ27" s="1"/>
      <c r="BR27" s="1"/>
      <c r="BS27" s="1"/>
      <c r="BT27" s="1"/>
      <c r="BU27" s="1"/>
      <c r="BV27" s="1"/>
      <c r="BW27" s="1"/>
      <c r="BX27" s="1"/>
      <c r="BY27" s="1"/>
    </row>
    <row r="28" spans="3:77" ht="22.25" customHeight="1" x14ac:dyDescent="0.4">
      <c r="C28" s="76">
        <v>23</v>
      </c>
      <c r="D28" s="36">
        <v>29</v>
      </c>
      <c r="F28" s="415" t="s">
        <v>233</v>
      </c>
      <c r="G28" s="415"/>
      <c r="H28" s="424"/>
      <c r="I28" s="553">
        <f>I26+K26</f>
        <v>30</v>
      </c>
      <c r="J28" s="554"/>
      <c r="K28" s="554"/>
      <c r="L28" s="555"/>
      <c r="M28" s="556">
        <f>M26+O26</f>
        <v>30</v>
      </c>
      <c r="N28" s="557"/>
      <c r="O28" s="557"/>
      <c r="P28" s="558"/>
      <c r="Q28" s="559">
        <f>Q26+S26</f>
        <v>30</v>
      </c>
      <c r="R28" s="560"/>
      <c r="S28" s="560"/>
      <c r="T28" s="561"/>
      <c r="U28" s="562">
        <f>U26+W26</f>
        <v>30</v>
      </c>
      <c r="V28" s="557"/>
      <c r="W28" s="557"/>
      <c r="X28" s="563"/>
      <c r="Y28" s="553">
        <f>Y26+AA26</f>
        <v>30</v>
      </c>
      <c r="Z28" s="554"/>
      <c r="AA28" s="554"/>
      <c r="AB28" s="555"/>
      <c r="AC28" s="556">
        <f>AC26+AE26</f>
        <v>30</v>
      </c>
      <c r="AD28" s="557"/>
      <c r="AE28" s="557"/>
      <c r="AF28" s="558"/>
      <c r="BJ28" s="1"/>
      <c r="BK28" s="1"/>
      <c r="BL28" s="1"/>
      <c r="BM28" s="1"/>
      <c r="BN28" s="1"/>
      <c r="BO28" s="1"/>
      <c r="BP28" s="1"/>
      <c r="BQ28" s="1"/>
      <c r="BR28" s="1"/>
      <c r="BS28" s="1"/>
      <c r="BT28" s="1"/>
      <c r="BU28" s="1"/>
      <c r="BV28" s="1"/>
      <c r="BW28" s="1"/>
      <c r="BX28" s="1"/>
      <c r="BY28" s="1"/>
    </row>
    <row r="29" spans="3:77" ht="22.25" customHeight="1" thickBot="1" x14ac:dyDescent="0.45">
      <c r="C29" s="76">
        <v>24</v>
      </c>
      <c r="D29" s="36">
        <v>30</v>
      </c>
      <c r="F29" s="415" t="s">
        <v>232</v>
      </c>
      <c r="G29" s="415"/>
      <c r="H29" s="424"/>
      <c r="I29" s="533">
        <f>I27-$F$2</f>
        <v>27</v>
      </c>
      <c r="J29" s="534"/>
      <c r="K29" s="534"/>
      <c r="L29" s="535"/>
      <c r="M29" s="536">
        <f>M27-$F$2</f>
        <v>28</v>
      </c>
      <c r="N29" s="537"/>
      <c r="O29" s="537"/>
      <c r="P29" s="538"/>
      <c r="Q29" s="539">
        <f>Q27-$F$2</f>
        <v>29</v>
      </c>
      <c r="R29" s="540"/>
      <c r="S29" s="540"/>
      <c r="T29" s="541"/>
      <c r="U29" s="542">
        <f>U27-$F$2</f>
        <v>30</v>
      </c>
      <c r="V29" s="537"/>
      <c r="W29" s="537"/>
      <c r="X29" s="543"/>
      <c r="Y29" s="533">
        <f>Y27-$F$2</f>
        <v>31</v>
      </c>
      <c r="Z29" s="534"/>
      <c r="AA29" s="534"/>
      <c r="AB29" s="535"/>
      <c r="AC29" s="536">
        <f>AC27-$F$2</f>
        <v>32</v>
      </c>
      <c r="AD29" s="537"/>
      <c r="AE29" s="537"/>
      <c r="AF29" s="538"/>
      <c r="BJ29" s="1"/>
      <c r="BK29" s="1"/>
      <c r="BL29" s="1"/>
      <c r="BM29" s="1"/>
      <c r="BN29" s="1"/>
      <c r="BO29" s="1"/>
      <c r="BP29" s="1"/>
      <c r="BQ29" s="1"/>
      <c r="BR29" s="1"/>
      <c r="BS29" s="1"/>
      <c r="BT29" s="1"/>
      <c r="BU29" s="1"/>
      <c r="BV29" s="1"/>
      <c r="BW29" s="1"/>
      <c r="BX29" s="1"/>
      <c r="BY29" s="1"/>
    </row>
    <row r="30" spans="3:77" ht="22.25" customHeight="1" x14ac:dyDescent="0.4">
      <c r="C30" s="76">
        <v>25</v>
      </c>
      <c r="D30" s="35">
        <v>30</v>
      </c>
      <c r="I30" s="569" t="s">
        <v>234</v>
      </c>
      <c r="J30" s="569"/>
      <c r="K30" s="571" t="s">
        <v>131</v>
      </c>
      <c r="L30" s="571"/>
      <c r="M30" s="569" t="s">
        <v>234</v>
      </c>
      <c r="N30" s="569"/>
      <c r="O30" s="571" t="s">
        <v>131</v>
      </c>
      <c r="P30" s="571"/>
      <c r="Q30" s="570" t="s">
        <v>234</v>
      </c>
      <c r="R30" s="570"/>
      <c r="S30" s="570" t="s">
        <v>131</v>
      </c>
      <c r="T30" s="570"/>
      <c r="U30" s="569" t="s">
        <v>234</v>
      </c>
      <c r="V30" s="569"/>
      <c r="W30" s="571" t="s">
        <v>131</v>
      </c>
      <c r="X30" s="571"/>
      <c r="Y30" s="569" t="s">
        <v>234</v>
      </c>
      <c r="Z30" s="569"/>
      <c r="AA30" s="571" t="s">
        <v>131</v>
      </c>
      <c r="AB30" s="571"/>
      <c r="AC30" s="569" t="s">
        <v>234</v>
      </c>
      <c r="AD30" s="569"/>
      <c r="AE30" s="571" t="s">
        <v>131</v>
      </c>
      <c r="AF30" s="571"/>
      <c r="BJ30" s="1"/>
      <c r="BK30" s="1"/>
      <c r="BL30" s="1"/>
      <c r="BM30" s="1"/>
      <c r="BN30" s="1"/>
      <c r="BO30" s="1"/>
      <c r="BP30" s="1"/>
      <c r="BQ30" s="1"/>
      <c r="BR30" s="1"/>
      <c r="BS30" s="1"/>
      <c r="BT30" s="1"/>
      <c r="BU30" s="1"/>
      <c r="BV30" s="1"/>
      <c r="BW30" s="1"/>
      <c r="BX30" s="1"/>
      <c r="BY30" s="1"/>
    </row>
    <row r="31" spans="3:77" ht="22.25" customHeight="1" x14ac:dyDescent="0.4">
      <c r="C31" s="76">
        <v>26</v>
      </c>
      <c r="D31" s="370">
        <v>30</v>
      </c>
      <c r="K31" s="568" t="s">
        <v>235</v>
      </c>
      <c r="L31" s="568"/>
      <c r="M31"/>
      <c r="O31" s="568" t="str">
        <f>$K$31</f>
        <v>強制進位至整數</v>
      </c>
      <c r="P31" s="568"/>
      <c r="Q31"/>
      <c r="S31" s="568" t="str">
        <f>$K$31</f>
        <v>強制進位至整數</v>
      </c>
      <c r="T31" s="568"/>
      <c r="U31"/>
      <c r="W31" s="568" t="str">
        <f>$K$31</f>
        <v>強制進位至整數</v>
      </c>
      <c r="X31" s="568"/>
      <c r="Y31"/>
      <c r="AA31" s="568" t="str">
        <f>$K$31</f>
        <v>強制進位至整數</v>
      </c>
      <c r="AB31" s="568"/>
      <c r="AE31" s="568" t="str">
        <f>$K$31</f>
        <v>強制進位至整數</v>
      </c>
      <c r="AF31" s="568"/>
    </row>
    <row r="32" spans="3:77" ht="22.25" customHeight="1" x14ac:dyDescent="0.4">
      <c r="C32" s="76">
        <v>27</v>
      </c>
      <c r="D32" s="370">
        <v>30</v>
      </c>
    </row>
    <row r="33" spans="3:9" ht="22.25" customHeight="1" x14ac:dyDescent="0.4">
      <c r="C33" s="76">
        <v>28</v>
      </c>
      <c r="D33" s="370">
        <v>30</v>
      </c>
    </row>
    <row r="34" spans="3:9" ht="22.25" customHeight="1" x14ac:dyDescent="0.4">
      <c r="C34" s="76">
        <v>29</v>
      </c>
      <c r="D34" s="370">
        <v>30</v>
      </c>
    </row>
    <row r="35" spans="3:9" ht="22.25" customHeight="1" x14ac:dyDescent="0.4">
      <c r="C35" s="76">
        <v>30</v>
      </c>
      <c r="D35" s="370">
        <v>30</v>
      </c>
    </row>
    <row r="36" spans="3:9" ht="22.25" customHeight="1" x14ac:dyDescent="0.4">
      <c r="C36" s="76">
        <v>31</v>
      </c>
      <c r="D36" s="370">
        <v>30</v>
      </c>
    </row>
    <row r="37" spans="3:9" ht="22.25" customHeight="1" x14ac:dyDescent="0.4">
      <c r="C37" s="76">
        <v>32</v>
      </c>
      <c r="D37" s="370">
        <v>30</v>
      </c>
      <c r="G37" s="132"/>
      <c r="H37" s="132"/>
      <c r="I37" s="132"/>
    </row>
    <row r="38" spans="3:9" ht="22.25" customHeight="1" x14ac:dyDescent="0.4">
      <c r="C38" s="76">
        <v>33</v>
      </c>
      <c r="D38" s="370">
        <v>30</v>
      </c>
    </row>
    <row r="39" spans="3:9" ht="22.25" customHeight="1" x14ac:dyDescent="0.4">
      <c r="C39" s="76">
        <v>34</v>
      </c>
      <c r="D39" s="370">
        <v>30</v>
      </c>
    </row>
    <row r="40" spans="3:9" ht="22.25" customHeight="1" x14ac:dyDescent="0.4">
      <c r="C40" s="76">
        <v>35</v>
      </c>
      <c r="D40" s="370">
        <v>30</v>
      </c>
    </row>
    <row r="41" spans="3:9" ht="22.25" customHeight="1" x14ac:dyDescent="0.4">
      <c r="C41" s="76">
        <v>36</v>
      </c>
      <c r="D41" s="370">
        <v>30</v>
      </c>
    </row>
    <row r="42" spans="3:9" ht="22.25" customHeight="1" x14ac:dyDescent="0.4">
      <c r="C42" s="76">
        <v>37</v>
      </c>
      <c r="D42" s="370">
        <v>30</v>
      </c>
    </row>
    <row r="43" spans="3:9" ht="22.25" customHeight="1" x14ac:dyDescent="0.4">
      <c r="C43" s="76">
        <v>38</v>
      </c>
      <c r="D43" s="370">
        <v>30</v>
      </c>
    </row>
    <row r="44" spans="3:9" ht="22.25" customHeight="1" x14ac:dyDescent="0.4">
      <c r="C44" s="76">
        <v>39</v>
      </c>
      <c r="D44" s="370">
        <v>30</v>
      </c>
    </row>
    <row r="45" spans="3:9" ht="22.25" customHeight="1" x14ac:dyDescent="0.4">
      <c r="C45" s="76">
        <v>40</v>
      </c>
      <c r="D45" s="370">
        <v>30</v>
      </c>
    </row>
    <row r="46" spans="3:9" ht="22.25" customHeight="1" x14ac:dyDescent="0.4">
      <c r="C46" s="76">
        <v>41</v>
      </c>
      <c r="D46" s="370">
        <v>30</v>
      </c>
    </row>
    <row r="47" spans="3:9" ht="22.25" customHeight="1" x14ac:dyDescent="0.4">
      <c r="C47" s="76">
        <v>42</v>
      </c>
      <c r="D47" s="370">
        <v>30</v>
      </c>
    </row>
    <row r="48" spans="3:9" ht="22.25" customHeight="1" x14ac:dyDescent="0.4">
      <c r="C48" s="76">
        <v>43</v>
      </c>
      <c r="D48" s="370">
        <v>30</v>
      </c>
    </row>
    <row r="49" spans="3:4" ht="22.25" customHeight="1" x14ac:dyDescent="0.4">
      <c r="C49" s="76">
        <v>44</v>
      </c>
      <c r="D49" s="370">
        <v>30</v>
      </c>
    </row>
    <row r="50" spans="3:4" ht="22.25" customHeight="1" x14ac:dyDescent="0.4">
      <c r="C50" s="76">
        <v>45</v>
      </c>
      <c r="D50" s="370">
        <v>30</v>
      </c>
    </row>
    <row r="51" spans="3:4" ht="22.25" customHeight="1" x14ac:dyDescent="0.4">
      <c r="C51" s="76">
        <v>46</v>
      </c>
      <c r="D51" s="370">
        <v>30</v>
      </c>
    </row>
  </sheetData>
  <sheetProtection algorithmName="SHA-512" hashValue="vk7Yxl403qbUBek2Li0wSHNYN4LgAoFOqjDDLKdhYzkhgL3T9JhTKpTgYRf8RRvRoepTscPL3mLm1Bh4gk2JoQ==" saltValue="+mFrqA2/y6/vU93up+qO/Q==" spinCount="100000" sheet="1" objects="1" scenarios="1" formatCells="0" autoFilter="0"/>
  <mergeCells count="158">
    <mergeCell ref="AM1:AN2"/>
    <mergeCell ref="AF2:AJ2"/>
    <mergeCell ref="AG1:AH1"/>
    <mergeCell ref="AE31:AF31"/>
    <mergeCell ref="I30:J30"/>
    <mergeCell ref="M30:N30"/>
    <mergeCell ref="Q30:R30"/>
    <mergeCell ref="U30:V30"/>
    <mergeCell ref="Y30:Z30"/>
    <mergeCell ref="AC30:AD30"/>
    <mergeCell ref="K31:L31"/>
    <mergeCell ref="O31:P31"/>
    <mergeCell ref="S31:T31"/>
    <mergeCell ref="W31:X31"/>
    <mergeCell ref="AA31:AB31"/>
    <mergeCell ref="AE30:AF30"/>
    <mergeCell ref="K30:L30"/>
    <mergeCell ref="O30:P30"/>
    <mergeCell ref="S30:T30"/>
    <mergeCell ref="W30:X30"/>
    <mergeCell ref="AA30:AB30"/>
    <mergeCell ref="AB13:AC13"/>
    <mergeCell ref="G15:I15"/>
    <mergeCell ref="S15:U15"/>
    <mergeCell ref="G27:H27"/>
    <mergeCell ref="F29:H29"/>
    <mergeCell ref="I29:L29"/>
    <mergeCell ref="M29:P29"/>
    <mergeCell ref="Q29:T29"/>
    <mergeCell ref="U29:X29"/>
    <mergeCell ref="Y29:AB29"/>
    <mergeCell ref="AC29:AF29"/>
    <mergeCell ref="M27:P27"/>
    <mergeCell ref="Q27:T27"/>
    <mergeCell ref="U27:X27"/>
    <mergeCell ref="Y27:AB27"/>
    <mergeCell ref="F28:H28"/>
    <mergeCell ref="I28:L28"/>
    <mergeCell ref="M28:P28"/>
    <mergeCell ref="Q28:T28"/>
    <mergeCell ref="U28:X28"/>
    <mergeCell ref="Y28:AB28"/>
    <mergeCell ref="AC28:AF28"/>
    <mergeCell ref="V16:W16"/>
    <mergeCell ref="N17:O17"/>
    <mergeCell ref="W17:Y17"/>
    <mergeCell ref="J20:K20"/>
    <mergeCell ref="N20:O20"/>
    <mergeCell ref="R20:S20"/>
    <mergeCell ref="V20:W20"/>
    <mergeCell ref="Z20:AA20"/>
    <mergeCell ref="M3:O3"/>
    <mergeCell ref="W10:Y10"/>
    <mergeCell ref="Z10:AA10"/>
    <mergeCell ref="AB7:AC7"/>
    <mergeCell ref="Q9:R9"/>
    <mergeCell ref="S9:T9"/>
    <mergeCell ref="X9:Y9"/>
    <mergeCell ref="AD9:AE9"/>
    <mergeCell ref="F4:G4"/>
    <mergeCell ref="H4:I4"/>
    <mergeCell ref="J4:K4"/>
    <mergeCell ref="M4:O4"/>
    <mergeCell ref="R4:S4"/>
    <mergeCell ref="T4:U4"/>
    <mergeCell ref="V4:W4"/>
    <mergeCell ref="X4:Y4"/>
    <mergeCell ref="Z4:AA4"/>
    <mergeCell ref="F1:K1"/>
    <mergeCell ref="M1:O1"/>
    <mergeCell ref="X1:Y1"/>
    <mergeCell ref="AD1:AE1"/>
    <mergeCell ref="R2:Y2"/>
    <mergeCell ref="AB2:AE2"/>
    <mergeCell ref="V7:Y7"/>
    <mergeCell ref="N10:O10"/>
    <mergeCell ref="G12:H12"/>
    <mergeCell ref="J12:M12"/>
    <mergeCell ref="N12:O12"/>
    <mergeCell ref="P12:R12"/>
    <mergeCell ref="S12:T12"/>
    <mergeCell ref="V12:Y12"/>
    <mergeCell ref="Z12:AA12"/>
    <mergeCell ref="T5:Y5"/>
    <mergeCell ref="H5:I5"/>
    <mergeCell ref="J5:K5"/>
    <mergeCell ref="AB4:AC4"/>
    <mergeCell ref="AD4:AE4"/>
    <mergeCell ref="Z2:AA2"/>
    <mergeCell ref="AD3:AE3"/>
    <mergeCell ref="H2:I2"/>
    <mergeCell ref="J2:K2"/>
    <mergeCell ref="F21:G21"/>
    <mergeCell ref="H21:I21"/>
    <mergeCell ref="F2:G2"/>
    <mergeCell ref="F3:G3"/>
    <mergeCell ref="H3:I3"/>
    <mergeCell ref="I27:L27"/>
    <mergeCell ref="AB12:AD12"/>
    <mergeCell ref="J13:K13"/>
    <mergeCell ref="N9:O9"/>
    <mergeCell ref="P13:Q13"/>
    <mergeCell ref="V13:W13"/>
    <mergeCell ref="R3:S3"/>
    <mergeCell ref="T3:U3"/>
    <mergeCell ref="V3:W3"/>
    <mergeCell ref="X3:Y3"/>
    <mergeCell ref="Z3:AA3"/>
    <mergeCell ref="AB3:AC3"/>
    <mergeCell ref="J3:K3"/>
    <mergeCell ref="L9:M9"/>
    <mergeCell ref="Z9:AA9"/>
    <mergeCell ref="G9:H9"/>
    <mergeCell ref="L10:M10"/>
    <mergeCell ref="AD20:AE20"/>
    <mergeCell ref="K25:L25"/>
    <mergeCell ref="AE25:AF25"/>
    <mergeCell ref="F26:H26"/>
    <mergeCell ref="I26:J26"/>
    <mergeCell ref="I22:J22"/>
    <mergeCell ref="K22:N22"/>
    <mergeCell ref="O22:R22"/>
    <mergeCell ref="S22:V22"/>
    <mergeCell ref="W22:Z22"/>
    <mergeCell ref="AA22:AD22"/>
    <mergeCell ref="AE22:AF22"/>
    <mergeCell ref="F22:H22"/>
    <mergeCell ref="F23:H23"/>
    <mergeCell ref="I23:J23"/>
    <mergeCell ref="K23:N23"/>
    <mergeCell ref="O23:R23"/>
    <mergeCell ref="S23:V23"/>
    <mergeCell ref="W23:Z23"/>
    <mergeCell ref="AA23:AD23"/>
    <mergeCell ref="AE23:AF23"/>
    <mergeCell ref="G24:H24"/>
    <mergeCell ref="AA26:AB26"/>
    <mergeCell ref="AC26:AD26"/>
    <mergeCell ref="AE26:AF26"/>
    <mergeCell ref="I25:J25"/>
    <mergeCell ref="M25:N25"/>
    <mergeCell ref="O25:P25"/>
    <mergeCell ref="Q25:R25"/>
    <mergeCell ref="S25:T25"/>
    <mergeCell ref="U25:V25"/>
    <mergeCell ref="W25:X25"/>
    <mergeCell ref="Y25:Z25"/>
    <mergeCell ref="AA25:AB25"/>
    <mergeCell ref="AC25:AD25"/>
    <mergeCell ref="K26:L26"/>
    <mergeCell ref="M26:N26"/>
    <mergeCell ref="O26:P26"/>
    <mergeCell ref="Q26:R26"/>
    <mergeCell ref="S26:T26"/>
    <mergeCell ref="U26:V26"/>
    <mergeCell ref="W26:X26"/>
    <mergeCell ref="Y26:Z26"/>
    <mergeCell ref="AC27:AF27"/>
  </mergeCells>
  <phoneticPr fontId="1" type="noConversion"/>
  <dataValidations disablePrompts="1" count="1">
    <dataValidation type="list" allowBlank="1" showInputMessage="1" showErrorMessage="1" sqref="S15:U15 O31:P31 S31:T31 AA31:AB31 W31:X31 AE31:AF31 K31:L31 J16" xr:uid="{00000000-0002-0000-0400-000000000000}">
      <formula1>"強制進位至整數,(四捨五入至整數)"</formula1>
    </dataValidation>
  </dataValidation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C00000"/>
  </sheetPr>
  <dimension ref="C1:BY51"/>
  <sheetViews>
    <sheetView showGridLines="0" topLeftCell="B1" zoomScale="75" zoomScaleNormal="75" workbookViewId="0">
      <pane ySplit="4" topLeftCell="A5" activePane="bottomLeft" state="frozen"/>
      <selection activeCell="B1" sqref="B1"/>
      <selection pane="bottomLeft" activeCell="C4" sqref="C4:D51"/>
    </sheetView>
  </sheetViews>
  <sheetFormatPr defaultColWidth="8.90625" defaultRowHeight="22.25" customHeight="1" x14ac:dyDescent="0.4"/>
  <cols>
    <col min="1" max="1" width="0" style="28" hidden="1" customWidth="1"/>
    <col min="2" max="2" width="1.36328125" style="28" customWidth="1"/>
    <col min="3" max="3" width="6" style="28" customWidth="1"/>
    <col min="4" max="4" width="8.36328125" style="28" customWidth="1"/>
    <col min="5" max="5" width="1.08984375" style="28" customWidth="1"/>
    <col min="6" max="21" width="7.90625" style="28" customWidth="1"/>
    <col min="22" max="22" width="10.453125" style="28" customWidth="1"/>
    <col min="23" max="30" width="7.90625" style="28" customWidth="1"/>
    <col min="31" max="31" width="10.81640625" style="28" customWidth="1"/>
    <col min="32" max="32" width="12" style="28" customWidth="1"/>
    <col min="33" max="33" width="9.36328125" style="28" customWidth="1"/>
    <col min="34" max="34" width="8.54296875" style="28" customWidth="1"/>
    <col min="35" max="35" width="7" style="28" customWidth="1"/>
    <col min="36" max="36" width="8.08984375" style="28" customWidth="1"/>
    <col min="37" max="37" width="6.6328125" style="17" customWidth="1"/>
    <col min="38" max="38" width="7.08984375" style="17" customWidth="1"/>
    <col min="39" max="39" width="12.90625" style="17" customWidth="1"/>
    <col min="40" max="40" width="12.453125" style="17" customWidth="1"/>
    <col min="41" max="49" width="7.08984375" style="17" customWidth="1"/>
    <col min="50" max="52" width="8.90625" style="17"/>
    <col min="53" max="61" width="8.90625" style="28"/>
    <col min="62" max="77" width="8.90625" style="17"/>
    <col min="78" max="16384" width="8.90625" style="28"/>
  </cols>
  <sheetData>
    <row r="1" spans="3:77" ht="22.25" customHeight="1" thickBot="1" x14ac:dyDescent="0.45">
      <c r="F1" s="629" t="s">
        <v>154</v>
      </c>
      <c r="G1" s="630"/>
      <c r="H1" s="630"/>
      <c r="I1" s="630"/>
      <c r="J1" s="630"/>
      <c r="K1" s="631"/>
      <c r="M1" s="632" t="s">
        <v>155</v>
      </c>
      <c r="N1" s="633"/>
      <c r="O1" s="633"/>
      <c r="AA1" s="276" t="s">
        <v>237</v>
      </c>
      <c r="AB1" s="28">
        <f>VLOOKUP(IF(($V4-1)&gt;$J$5,$J$5,($V4-1)),特休表,2,0)*$T4</f>
        <v>15</v>
      </c>
      <c r="AD1" s="276" t="s">
        <v>237</v>
      </c>
      <c r="AE1" s="28">
        <f>VLOOKUP(($V$4),特休表,2)-VLOOKUP(($V$4),特休表,2)*T4</f>
        <v>15</v>
      </c>
      <c r="AF1" s="276" t="s">
        <v>237</v>
      </c>
      <c r="AG1" s="222">
        <f>IF(F2&lt;M2-1,0,1)*ROUND(3-3*IF((MONTH($H$4)-1+(DAY($H$4)-1)/DAY(EOMONTH(($H$4-1),0)))/6&gt;=1,1,(MONTH($H$4)-1+(DAY($H$4)-1)/DAY(EOMONTH(($H$4-1),0)))/6),4)</f>
        <v>0</v>
      </c>
      <c r="AM1" s="564" t="s">
        <v>1153</v>
      </c>
      <c r="AN1" s="564"/>
    </row>
    <row r="2" spans="3:77" ht="22.25" customHeight="1" thickTop="1" thickBot="1" x14ac:dyDescent="0.45">
      <c r="C2" s="69" t="s">
        <v>69</v>
      </c>
      <c r="D2" s="69" t="s">
        <v>68</v>
      </c>
      <c r="F2" s="439">
        <v>80</v>
      </c>
      <c r="G2" s="440"/>
      <c r="H2" s="502">
        <v>7</v>
      </c>
      <c r="I2" s="502"/>
      <c r="J2" s="503">
        <v>1</v>
      </c>
      <c r="K2" s="504"/>
      <c r="L2"/>
      <c r="M2" s="283">
        <v>109</v>
      </c>
      <c r="N2" s="282">
        <v>12</v>
      </c>
      <c r="O2" s="281">
        <v>31</v>
      </c>
      <c r="P2"/>
      <c r="Q2"/>
      <c r="R2" s="17"/>
      <c r="S2" s="17"/>
      <c r="T2" s="423" t="s">
        <v>83</v>
      </c>
      <c r="U2" s="423"/>
      <c r="V2" s="423"/>
      <c r="W2" s="423"/>
      <c r="X2" s="423"/>
      <c r="Y2" s="643"/>
      <c r="Z2" s="498" t="s">
        <v>158</v>
      </c>
      <c r="AA2" s="499"/>
      <c r="AB2" s="634" t="s">
        <v>238</v>
      </c>
      <c r="AC2" s="635"/>
      <c r="AD2" s="635"/>
      <c r="AE2" s="636"/>
      <c r="AF2" s="565" t="s">
        <v>1155</v>
      </c>
      <c r="AG2" s="565"/>
      <c r="AH2" s="566"/>
      <c r="AI2" s="566"/>
      <c r="AJ2" s="565"/>
      <c r="AM2" s="564"/>
      <c r="AN2" s="564"/>
      <c r="BJ2" s="28"/>
      <c r="BK2" s="28"/>
      <c r="BL2" s="28"/>
      <c r="BM2" s="28"/>
      <c r="BN2" s="28"/>
      <c r="BO2" s="28"/>
      <c r="BP2" s="28"/>
      <c r="BQ2" s="28"/>
      <c r="BR2" s="28"/>
      <c r="BS2" s="28"/>
      <c r="BT2" s="28"/>
      <c r="BU2" s="28"/>
      <c r="BV2" s="28"/>
      <c r="BW2" s="28"/>
      <c r="BX2" s="28"/>
      <c r="BY2" s="28"/>
    </row>
    <row r="3" spans="3:77" ht="41.4" customHeight="1" thickTop="1" thickBot="1" x14ac:dyDescent="0.45">
      <c r="C3" s="72" t="s">
        <v>0</v>
      </c>
      <c r="D3" s="73" t="s">
        <v>67</v>
      </c>
      <c r="F3" s="647" t="s">
        <v>4</v>
      </c>
      <c r="G3" s="647"/>
      <c r="H3" s="436" t="s">
        <v>92</v>
      </c>
      <c r="I3" s="436"/>
      <c r="J3" s="648"/>
      <c r="K3" s="648"/>
      <c r="L3"/>
      <c r="M3" s="649" t="s">
        <v>93</v>
      </c>
      <c r="N3" s="608"/>
      <c r="O3" s="608"/>
      <c r="P3"/>
      <c r="Q3"/>
      <c r="R3" s="453" t="s">
        <v>163</v>
      </c>
      <c r="S3" s="453"/>
      <c r="T3" s="453" t="s">
        <v>164</v>
      </c>
      <c r="U3" s="453"/>
      <c r="V3" s="453" t="s">
        <v>165</v>
      </c>
      <c r="W3" s="453"/>
      <c r="X3" s="453" t="s">
        <v>166</v>
      </c>
      <c r="Y3" s="453"/>
      <c r="Z3" s="454" t="s">
        <v>167</v>
      </c>
      <c r="AA3" s="455"/>
      <c r="AB3" s="456" t="s">
        <v>168</v>
      </c>
      <c r="AC3" s="457"/>
      <c r="AD3" s="500" t="s">
        <v>169</v>
      </c>
      <c r="AE3" s="501"/>
      <c r="AF3" s="349" t="str">
        <f>$M$2&amp;"年度"</f>
        <v>109年度</v>
      </c>
      <c r="AG3" s="350" t="str">
        <f>$M$2&amp;"年 1/1前 "</f>
        <v xml:space="preserve">109年 1/1前 </v>
      </c>
      <c r="AH3" s="352" t="str">
        <f>$M$2&amp;"年 1/1後"</f>
        <v>109年 1/1後</v>
      </c>
      <c r="AI3" s="353" t="str">
        <f>$M$2+1&amp;" 年前"</f>
        <v>110 年前</v>
      </c>
      <c r="AJ3" s="351" t="str">
        <f>$M$2+1&amp;"   年後"</f>
        <v>110   年後</v>
      </c>
      <c r="AM3" s="357">
        <f>DATE($M$2+1911-1,1,1)</f>
        <v>43466</v>
      </c>
      <c r="AN3" s="358">
        <f>DATE($M$2+1911,1,1)</f>
        <v>43831</v>
      </c>
      <c r="BJ3" s="28"/>
      <c r="BK3" s="28"/>
      <c r="BL3" s="28"/>
      <c r="BM3" s="28"/>
      <c r="BN3" s="28"/>
      <c r="BO3" s="28"/>
      <c r="BP3" s="28"/>
      <c r="BQ3" s="28"/>
      <c r="BR3" s="28"/>
      <c r="BS3" s="28"/>
      <c r="BT3" s="28"/>
      <c r="BU3" s="28"/>
      <c r="BV3" s="28"/>
      <c r="BW3" s="28"/>
      <c r="BX3" s="28"/>
      <c r="BY3" s="28"/>
    </row>
    <row r="4" spans="3:77" ht="22.25" customHeight="1" thickTop="1" thickBot="1" x14ac:dyDescent="0.45">
      <c r="C4" s="74">
        <v>0</v>
      </c>
      <c r="D4" s="35">
        <v>0</v>
      </c>
      <c r="F4" s="644"/>
      <c r="G4" s="645"/>
      <c r="H4" s="646">
        <f>DATE(F2+1911,H2,J2)+F4</f>
        <v>33420</v>
      </c>
      <c r="I4" s="646"/>
      <c r="J4" s="518">
        <f>IF(OR($H4=0,$H4&gt;$M$4),0,DATEDIF($H4+$G4,$M$4+1,"Y"))</f>
        <v>29</v>
      </c>
      <c r="K4" s="518"/>
      <c r="L4"/>
      <c r="M4" s="650">
        <f>DATE($M$2+11,$N$2,$O$2)</f>
        <v>44196</v>
      </c>
      <c r="N4" s="650"/>
      <c r="O4" s="650"/>
      <c r="P4"/>
      <c r="Q4"/>
      <c r="R4" s="617">
        <f>$AF$4+$X$4</f>
        <v>30</v>
      </c>
      <c r="S4" s="617"/>
      <c r="T4" s="618">
        <f>(MONTH(H4)-1+(DAY(H4)-1)/DAY(EOMONTH((H4-1),0)))/12</f>
        <v>0.5</v>
      </c>
      <c r="U4" s="618"/>
      <c r="V4" s="518">
        <f>IF($H4=0,0,DATEDIF($H4+$G4,DATE(M2+1911,MONTH(H4),DAY(H4)),"Y"))</f>
        <v>29</v>
      </c>
      <c r="W4" s="518"/>
      <c r="X4" s="638">
        <f>IF(OR(V4=0,J4=0),0,VLOOKUP(IF($V4&gt;$J$5,$J$5,$V4),特休,2,0)-ROUND(VLOOKUP(IF($V4&gt;$J$5,$J$5,$V4),特休,2,0)*$T4,2))+IF(OR(V4=0,J4=0),0,ROUND(VLOOKUP(IF($V4&gt;$J$5,$J$5,$V4-1),特休,2,0)*$T4,2))</f>
        <v>30</v>
      </c>
      <c r="Y4" s="638"/>
      <c r="Z4" s="642">
        <f>AD4+AB4+AF4</f>
        <v>30</v>
      </c>
      <c r="AA4" s="642"/>
      <c r="AB4" s="640">
        <f>ROUND(VLOOKUP(IF(($V4-1)&gt;$J$5,$J$5,($V4-1)),特休表,2,0)*$T4,2)</f>
        <v>15</v>
      </c>
      <c r="AC4" s="640"/>
      <c r="AD4" s="639">
        <f>VLOOKUP(($V$4),特休表,2)-ROUND(VLOOKUP(($V$4),特休表,2)*T4,2)</f>
        <v>15</v>
      </c>
      <c r="AE4" s="639"/>
      <c r="AF4" s="359">
        <f>IF(AND(H4&gt;=$AM$4,H4&lt;=$AN$3),3,AH4+AI4)</f>
        <v>0</v>
      </c>
      <c r="AG4" s="360">
        <f>IF(AH4=0,0,3-$AH$4)</f>
        <v>0</v>
      </c>
      <c r="AH4" s="361">
        <f>IF(AND($H$4&gt;$AM$3,$H$4&lt;$AM$4),ROUND(3*(MONTH($H$4)-1+(DAY($H$4)-1)/DAY(EOMONTH(($H$4-1),0)))/6,2),0)</f>
        <v>0</v>
      </c>
      <c r="AI4" s="362">
        <f>IF(AND($H4&gt;$AN$3,$H4&lt;$AN$4),3-ROUND(3*(MONTH($H4)-1+(DAY($H4)-1)/DAY(EOMONTH(($H4-1),0)))/6,2),0)</f>
        <v>0</v>
      </c>
      <c r="AJ4" s="363">
        <f>IF($AI4=0,0,3-$AI4)</f>
        <v>0</v>
      </c>
      <c r="AM4" s="357">
        <f>DATE($M$2+1911-1,7,1)</f>
        <v>43647</v>
      </c>
      <c r="AN4" s="358">
        <f>DATE($M$2+1911,7,1)</f>
        <v>44013</v>
      </c>
      <c r="BJ4" s="28"/>
      <c r="BK4" s="28"/>
      <c r="BL4" s="28"/>
      <c r="BM4" s="28"/>
      <c r="BN4" s="28"/>
      <c r="BO4" s="28"/>
      <c r="BP4" s="28"/>
      <c r="BQ4" s="28"/>
      <c r="BR4" s="28"/>
      <c r="BS4" s="28"/>
      <c r="BT4" s="28"/>
      <c r="BU4" s="28"/>
      <c r="BV4" s="28"/>
      <c r="BW4" s="28"/>
      <c r="BX4" s="28"/>
      <c r="BY4" s="28"/>
    </row>
    <row r="5" spans="3:77" ht="19.25" customHeight="1" thickTop="1" x14ac:dyDescent="0.4">
      <c r="C5" s="74">
        <v>0.5</v>
      </c>
      <c r="D5" s="35">
        <v>3</v>
      </c>
      <c r="F5" s="17"/>
      <c r="G5" s="17"/>
      <c r="H5" s="608" t="s">
        <v>7</v>
      </c>
      <c r="I5" s="608"/>
      <c r="J5" s="608">
        <v>24</v>
      </c>
      <c r="K5" s="608"/>
      <c r="L5"/>
      <c r="M5"/>
      <c r="N5"/>
      <c r="P5" s="641" t="s">
        <v>115</v>
      </c>
      <c r="Q5" s="641"/>
      <c r="R5" s="75"/>
      <c r="T5" s="637" t="str">
        <f>"=("&amp;MONTH(H4)-1&amp;"+"&amp;(DAY(H4)-1)&amp;"/"&amp;DAY(EOMONTH((H4-1),0))&amp;")"&amp;"/12"</f>
        <v>=(6+0/30)/12</v>
      </c>
      <c r="U5" s="637"/>
      <c r="V5" s="284"/>
      <c r="Y5" s="70" t="s">
        <v>243</v>
      </c>
      <c r="Z5" s="202" t="s">
        <v>239</v>
      </c>
      <c r="AA5" s="17"/>
      <c r="AB5" s="17"/>
      <c r="AC5" s="17"/>
      <c r="AD5" s="17"/>
      <c r="AE5" s="17"/>
      <c r="AF5" s="17"/>
      <c r="AH5" s="17"/>
      <c r="AI5" s="17"/>
      <c r="AJ5" s="17"/>
      <c r="BJ5" s="28"/>
      <c r="BK5" s="28"/>
      <c r="BL5" s="28"/>
      <c r="BM5" s="28"/>
      <c r="BN5" s="28"/>
      <c r="BO5" s="28"/>
      <c r="BP5" s="28"/>
      <c r="BQ5" s="28"/>
      <c r="BR5" s="28"/>
      <c r="BS5" s="28"/>
      <c r="BT5" s="28"/>
      <c r="BU5" s="28"/>
      <c r="BV5" s="28"/>
      <c r="BW5" s="28"/>
      <c r="BX5" s="28"/>
      <c r="BY5" s="28"/>
    </row>
    <row r="6" spans="3:77" ht="22.25" customHeight="1" x14ac:dyDescent="0.4">
      <c r="C6" s="76">
        <v>1</v>
      </c>
      <c r="D6" s="35">
        <v>7</v>
      </c>
      <c r="F6"/>
      <c r="G6"/>
      <c r="H6"/>
      <c r="I6"/>
      <c r="J6"/>
      <c r="K6"/>
      <c r="L6"/>
      <c r="M6"/>
      <c r="N6"/>
      <c r="T6" s="616" t="s">
        <v>116</v>
      </c>
      <c r="U6" s="616"/>
      <c r="V6" s="616"/>
      <c r="Y6" s="77"/>
      <c r="Z6" s="203" t="s">
        <v>242</v>
      </c>
      <c r="AA6" s="17"/>
      <c r="AB6" s="17"/>
      <c r="AC6" s="17"/>
      <c r="AD6" s="17"/>
      <c r="AE6" s="17"/>
      <c r="AF6" s="70" t="s">
        <v>173</v>
      </c>
      <c r="AG6" s="28" t="str">
        <f>"("&amp;MONTH(H4)-1&amp;"+"&amp;(DAY(H4)-1)&amp;"/"&amp;DAY(EOMONTH((H4-1),0))&amp;")"&amp;"/6"</f>
        <v>(6+0/30)/6</v>
      </c>
      <c r="AH6" s="17"/>
      <c r="AI6" s="17"/>
      <c r="AJ6" s="17"/>
      <c r="BJ6" s="28"/>
      <c r="BK6" s="28"/>
      <c r="BL6" s="28"/>
      <c r="BM6" s="28"/>
      <c r="BN6" s="28"/>
      <c r="BO6" s="28"/>
      <c r="BP6" s="28"/>
      <c r="BQ6" s="28"/>
      <c r="BR6" s="28"/>
      <c r="BS6" s="28"/>
      <c r="BT6" s="28"/>
      <c r="BU6" s="28"/>
      <c r="BV6" s="28"/>
      <c r="BW6" s="28"/>
      <c r="BX6" s="28"/>
      <c r="BY6" s="28"/>
    </row>
    <row r="7" spans="3:77" ht="22.25" customHeight="1" x14ac:dyDescent="0.4">
      <c r="C7" s="76">
        <v>2</v>
      </c>
      <c r="D7" s="35">
        <v>10</v>
      </c>
      <c r="F7"/>
      <c r="G7"/>
      <c r="H7"/>
      <c r="I7"/>
      <c r="J7"/>
      <c r="K7"/>
      <c r="L7"/>
      <c r="M7"/>
      <c r="N7" s="626"/>
      <c r="O7" s="627"/>
      <c r="P7" s="627"/>
      <c r="Q7" s="627"/>
      <c r="R7" s="628"/>
      <c r="S7" s="584"/>
      <c r="T7" s="585"/>
      <c r="U7" s="585"/>
      <c r="V7" s="585"/>
      <c r="W7" s="585"/>
      <c r="X7" s="585"/>
      <c r="Y7" s="586"/>
      <c r="AD7" s="71"/>
      <c r="AE7" s="71"/>
      <c r="AF7" s="70" t="s">
        <v>1156</v>
      </c>
      <c r="AG7" s="322">
        <f>(MONTH($H$4)-1+(DAY($H$4)-1)/DAY(EOMONTH(($H$4-1),0)))/6</f>
        <v>1</v>
      </c>
      <c r="AH7" s="17"/>
      <c r="AI7" s="17"/>
      <c r="AJ7" s="17"/>
      <c r="BJ7" s="28"/>
      <c r="BK7" s="28"/>
      <c r="BL7" s="28"/>
      <c r="BM7" s="28"/>
      <c r="BN7" s="28"/>
      <c r="BO7" s="28"/>
      <c r="BP7" s="28"/>
      <c r="BQ7" s="28"/>
      <c r="BR7" s="28"/>
      <c r="BS7" s="28"/>
      <c r="BT7" s="28"/>
      <c r="BU7" s="28"/>
      <c r="BV7" s="28"/>
      <c r="BW7" s="28"/>
      <c r="BX7" s="28"/>
      <c r="BY7" s="28"/>
    </row>
    <row r="8" spans="3:77" ht="22.25" customHeight="1" x14ac:dyDescent="0.4">
      <c r="C8" s="76">
        <v>3</v>
      </c>
      <c r="D8" s="35">
        <v>14</v>
      </c>
      <c r="F8"/>
      <c r="G8"/>
      <c r="H8"/>
      <c r="I8" s="271"/>
      <c r="J8" s="271"/>
      <c r="K8" s="271"/>
      <c r="L8" s="271"/>
      <c r="M8" s="271"/>
      <c r="N8" s="326">
        <v>43466</v>
      </c>
      <c r="O8" s="326"/>
      <c r="P8" s="326"/>
      <c r="Q8" s="326"/>
      <c r="R8" s="327">
        <v>43599</v>
      </c>
      <c r="S8" s="327"/>
      <c r="T8" s="327"/>
      <c r="U8" s="328"/>
      <c r="V8" s="328"/>
      <c r="W8" s="328"/>
      <c r="X8" s="328"/>
      <c r="Y8" s="328">
        <v>43830</v>
      </c>
      <c r="Z8" s="78"/>
      <c r="AA8" s="78"/>
      <c r="AF8" s="321"/>
      <c r="AG8" s="323"/>
      <c r="BJ8" s="28"/>
      <c r="BK8" s="28"/>
      <c r="BL8" s="28"/>
      <c r="BM8" s="28"/>
      <c r="BN8" s="28"/>
      <c r="BO8" s="28"/>
      <c r="BP8" s="28"/>
      <c r="BQ8" s="28"/>
      <c r="BR8" s="28"/>
      <c r="BS8" s="28"/>
      <c r="BT8" s="28"/>
      <c r="BU8" s="28"/>
      <c r="BV8" s="28"/>
      <c r="BW8" s="28"/>
      <c r="BX8" s="28"/>
      <c r="BY8" s="28"/>
    </row>
    <row r="9" spans="3:77" ht="22.25" customHeight="1" thickBot="1" x14ac:dyDescent="0.45">
      <c r="C9" s="76">
        <v>4</v>
      </c>
      <c r="D9" s="35">
        <v>14</v>
      </c>
      <c r="H9" s="79"/>
      <c r="I9" s="597"/>
      <c r="J9" s="597"/>
      <c r="K9" s="597"/>
      <c r="L9" s="598" t="s">
        <v>71</v>
      </c>
      <c r="M9" s="598"/>
      <c r="N9" s="599" t="s">
        <v>72</v>
      </c>
      <c r="O9" s="599"/>
      <c r="P9" s="329">
        <v>43586</v>
      </c>
      <c r="Q9" s="79"/>
      <c r="V9" s="316">
        <v>43622</v>
      </c>
      <c r="X9" s="598" t="s">
        <v>71</v>
      </c>
      <c r="Y9" s="598"/>
      <c r="Z9" s="599" t="s">
        <v>72</v>
      </c>
      <c r="AA9" s="599"/>
      <c r="BJ9" s="28"/>
      <c r="BK9" s="28"/>
      <c r="BL9" s="28"/>
      <c r="BM9" s="28"/>
      <c r="BN9" s="28"/>
      <c r="BO9" s="28"/>
      <c r="BP9" s="28"/>
      <c r="BQ9" s="28"/>
      <c r="BR9" s="28"/>
      <c r="BS9" s="28"/>
      <c r="BT9" s="28"/>
      <c r="BU9" s="28"/>
      <c r="BV9" s="28"/>
      <c r="BW9" s="28"/>
      <c r="BX9" s="28"/>
      <c r="BY9" s="28"/>
    </row>
    <row r="10" spans="3:77" ht="22.25" customHeight="1" thickTop="1" thickBot="1" x14ac:dyDescent="0.45">
      <c r="C10" s="76">
        <v>5</v>
      </c>
      <c r="D10" s="35">
        <v>15</v>
      </c>
      <c r="F10" s="80"/>
      <c r="G10" s="81" t="s">
        <v>65</v>
      </c>
      <c r="H10" s="82"/>
      <c r="I10" s="319" t="s">
        <v>1144</v>
      </c>
      <c r="J10" s="82"/>
      <c r="K10" s="82"/>
      <c r="L10" s="463" t="s">
        <v>72</v>
      </c>
      <c r="M10" s="463"/>
      <c r="N10" s="477">
        <f>J12+1</f>
        <v>43831</v>
      </c>
      <c r="O10" s="478"/>
      <c r="P10" s="318" t="s">
        <v>1143</v>
      </c>
      <c r="Q10" s="83"/>
      <c r="R10" s="84"/>
      <c r="S10" s="83" t="s">
        <v>65</v>
      </c>
      <c r="T10" s="83"/>
      <c r="U10" s="318" t="s">
        <v>131</v>
      </c>
      <c r="V10" s="83"/>
      <c r="W10" s="529">
        <f>V12</f>
        <v>44196</v>
      </c>
      <c r="X10" s="529"/>
      <c r="Y10" s="530"/>
      <c r="Z10" s="531">
        <f>W10+1</f>
        <v>44197</v>
      </c>
      <c r="AA10" s="531"/>
      <c r="AB10" s="319" t="s">
        <v>1142</v>
      </c>
      <c r="AC10" s="82"/>
      <c r="AD10" s="85"/>
      <c r="AE10" s="28" t="s">
        <v>65</v>
      </c>
      <c r="BJ10" s="28"/>
      <c r="BK10" s="28"/>
      <c r="BL10" s="28"/>
      <c r="BM10" s="28"/>
      <c r="BN10" s="28"/>
      <c r="BO10" s="28"/>
      <c r="BP10" s="28"/>
      <c r="BQ10" s="28"/>
      <c r="BR10" s="28"/>
      <c r="BS10" s="28"/>
      <c r="BT10" s="28"/>
      <c r="BU10" s="28"/>
      <c r="BV10" s="28"/>
      <c r="BW10" s="28"/>
      <c r="BX10" s="28"/>
      <c r="BY10" s="28"/>
    </row>
    <row r="11" spans="3:77" ht="22.25" customHeight="1" thickBot="1" x14ac:dyDescent="0.45">
      <c r="C11" s="76">
        <v>6</v>
      </c>
      <c r="D11" s="36">
        <v>15</v>
      </c>
      <c r="F11" s="133"/>
      <c r="G11" s="191">
        <f>IF(V4=0,0,V4-1)</f>
        <v>28</v>
      </c>
      <c r="H11" s="134" t="s">
        <v>70</v>
      </c>
      <c r="I11" s="135"/>
      <c r="J11" s="135"/>
      <c r="K11" s="135"/>
      <c r="L11" s="135"/>
      <c r="M11" s="135">
        <f>IF(V4=0,0,VLOOKUP(($V$4-1),特休,2))</f>
        <v>30</v>
      </c>
      <c r="N11" s="135" t="s">
        <v>64</v>
      </c>
      <c r="O11" s="135"/>
      <c r="P11" s="135"/>
      <c r="Q11" s="135"/>
      <c r="R11" s="136"/>
      <c r="S11" s="137">
        <f>V4</f>
        <v>29</v>
      </c>
      <c r="T11" s="138" t="s">
        <v>70</v>
      </c>
      <c r="U11" s="138"/>
      <c r="V11" s="138"/>
      <c r="W11" s="138"/>
      <c r="X11" s="138"/>
      <c r="Y11" s="138">
        <f>VLOOKUP(($V$4),特休,2)</f>
        <v>30</v>
      </c>
      <c r="Z11" s="138" t="s">
        <v>64</v>
      </c>
      <c r="AA11" s="138"/>
      <c r="AB11" s="138"/>
      <c r="AC11" s="138"/>
      <c r="AD11" s="139"/>
      <c r="BJ11" s="28"/>
      <c r="BK11" s="28"/>
      <c r="BL11" s="28"/>
      <c r="BM11" s="28"/>
      <c r="BN11" s="28"/>
      <c r="BO11" s="28"/>
      <c r="BP11" s="28"/>
      <c r="BQ11" s="28"/>
      <c r="BR11" s="28"/>
      <c r="BS11" s="28"/>
      <c r="BT11" s="28"/>
      <c r="BU11" s="28"/>
      <c r="BV11" s="28"/>
      <c r="BW11" s="28"/>
      <c r="BX11" s="28"/>
      <c r="BY11" s="28"/>
    </row>
    <row r="12" spans="3:77" ht="22.4" customHeight="1" x14ac:dyDescent="0.4">
      <c r="C12" s="76">
        <v>7</v>
      </c>
      <c r="D12" s="36">
        <v>15</v>
      </c>
      <c r="F12" s="140"/>
      <c r="G12" s="479">
        <f>DATE($M$2+1911-1,MONTH($H$4),DAY($H$4))</f>
        <v>43647</v>
      </c>
      <c r="H12" s="480"/>
      <c r="I12" s="143"/>
      <c r="J12" s="609">
        <f>DATE($M$2+1911-1,12,31)</f>
        <v>43830</v>
      </c>
      <c r="K12" s="609"/>
      <c r="L12" s="609"/>
      <c r="M12" s="609"/>
      <c r="N12" s="610">
        <f>N10</f>
        <v>43831</v>
      </c>
      <c r="O12" s="611"/>
      <c r="P12" s="144"/>
      <c r="Q12" s="144"/>
      <c r="R12" s="145">
        <f>DATE(YEAR($G$12)+1,MONTH($H$4),DAY($H$4)-1)</f>
        <v>44012</v>
      </c>
      <c r="S12" s="579">
        <f>R12+1</f>
        <v>44013</v>
      </c>
      <c r="T12" s="579"/>
      <c r="U12" s="146"/>
      <c r="V12" s="612">
        <f>DATE(YEAR($J$12)+1,12,31)</f>
        <v>44196</v>
      </c>
      <c r="W12" s="612"/>
      <c r="X12" s="612"/>
      <c r="Y12" s="613"/>
      <c r="Z12" s="577">
        <f>V12+1</f>
        <v>44197</v>
      </c>
      <c r="AA12" s="578"/>
      <c r="AB12" s="580">
        <f>DATE(YEAR($G$12)+2,MONTH($H$4),DAY($H$4)-1)</f>
        <v>44377</v>
      </c>
      <c r="AC12" s="580"/>
      <c r="AD12" s="581"/>
      <c r="BJ12" s="28"/>
      <c r="BK12" s="28"/>
      <c r="BL12" s="28"/>
      <c r="BM12" s="28"/>
      <c r="BN12" s="28"/>
      <c r="BO12" s="28"/>
      <c r="BP12" s="28"/>
      <c r="BQ12" s="28"/>
      <c r="BR12" s="28"/>
      <c r="BS12" s="28"/>
      <c r="BT12" s="28"/>
      <c r="BU12" s="28"/>
      <c r="BV12" s="28"/>
      <c r="BW12" s="28"/>
      <c r="BX12" s="28"/>
      <c r="BY12" s="28"/>
    </row>
    <row r="13" spans="3:77" ht="22.25" customHeight="1" x14ac:dyDescent="0.4">
      <c r="C13" s="76">
        <v>8</v>
      </c>
      <c r="D13" s="36">
        <v>15</v>
      </c>
      <c r="F13" s="140"/>
      <c r="G13" s="141"/>
      <c r="H13" s="142"/>
      <c r="I13" s="147" t="s">
        <v>8</v>
      </c>
      <c r="J13" s="624">
        <f>1-$T$4</f>
        <v>0.5</v>
      </c>
      <c r="K13" s="624"/>
      <c r="L13" s="148"/>
      <c r="M13" s="142"/>
      <c r="N13" s="149"/>
      <c r="O13" s="150" t="s">
        <v>114</v>
      </c>
      <c r="P13" s="625">
        <f>$T$4</f>
        <v>0.5</v>
      </c>
      <c r="Q13" s="625"/>
      <c r="R13" s="151"/>
      <c r="S13" s="142"/>
      <c r="T13" s="142"/>
      <c r="U13" s="147" t="s">
        <v>8</v>
      </c>
      <c r="V13" s="624">
        <f>1-AB13</f>
        <v>0.5</v>
      </c>
      <c r="W13" s="624"/>
      <c r="X13" s="152"/>
      <c r="Y13" s="153"/>
      <c r="Z13" s="154"/>
      <c r="AA13" s="150" t="s">
        <v>114</v>
      </c>
      <c r="AB13" s="583">
        <f>$T$4</f>
        <v>0.5</v>
      </c>
      <c r="AC13" s="583"/>
      <c r="AD13" s="151"/>
      <c r="BJ13" s="28"/>
      <c r="BK13" s="28"/>
      <c r="BL13" s="28"/>
      <c r="BM13" s="28"/>
      <c r="BN13" s="28"/>
      <c r="BO13" s="28"/>
      <c r="BP13" s="28"/>
      <c r="BQ13" s="28"/>
      <c r="BR13" s="28"/>
      <c r="BS13" s="28"/>
      <c r="BT13" s="28"/>
      <c r="BU13" s="28"/>
      <c r="BV13" s="28"/>
      <c r="BW13" s="28"/>
      <c r="BX13" s="28"/>
      <c r="BY13" s="28"/>
    </row>
    <row r="14" spans="3:77" ht="22.25" customHeight="1" thickBot="1" x14ac:dyDescent="0.45">
      <c r="C14" s="76">
        <v>9</v>
      </c>
      <c r="D14" s="36">
        <v>15</v>
      </c>
      <c r="F14" s="140"/>
      <c r="G14" s="619" t="s">
        <v>63</v>
      </c>
      <c r="H14" s="620"/>
      <c r="I14" s="147" t="s">
        <v>9</v>
      </c>
      <c r="J14" s="155">
        <f>M11</f>
        <v>30</v>
      </c>
      <c r="K14" s="190" t="s">
        <v>113</v>
      </c>
      <c r="L14" s="94">
        <f>$P$15</f>
        <v>15</v>
      </c>
      <c r="M14" s="153"/>
      <c r="N14" s="156"/>
      <c r="O14" s="157" t="s">
        <v>9</v>
      </c>
      <c r="P14" s="158">
        <f>M11</f>
        <v>30</v>
      </c>
      <c r="Q14" s="178" t="s">
        <v>111</v>
      </c>
      <c r="R14" s="177">
        <f>T4</f>
        <v>0.5</v>
      </c>
      <c r="S14" s="142"/>
      <c r="T14" s="159" t="s">
        <v>112</v>
      </c>
      <c r="U14" s="159">
        <f>Y11</f>
        <v>30</v>
      </c>
      <c r="V14" s="160" t="s">
        <v>113</v>
      </c>
      <c r="W14" s="623">
        <f>AB15</f>
        <v>15</v>
      </c>
      <c r="X14" s="623"/>
      <c r="Y14" s="153"/>
      <c r="Z14" s="161"/>
      <c r="AA14" s="157" t="s">
        <v>9</v>
      </c>
      <c r="AB14" s="162">
        <f>Y11</f>
        <v>30</v>
      </c>
      <c r="AC14" s="161" t="s">
        <v>111</v>
      </c>
      <c r="AD14" s="317">
        <f>AB13</f>
        <v>0.5</v>
      </c>
      <c r="BJ14" s="28"/>
      <c r="BK14" s="28"/>
      <c r="BL14" s="28"/>
      <c r="BM14" s="28"/>
      <c r="BN14" s="28"/>
      <c r="BO14" s="28"/>
      <c r="BP14" s="28"/>
      <c r="BQ14" s="28"/>
      <c r="BR14" s="28"/>
      <c r="BS14" s="28"/>
      <c r="BT14" s="28"/>
      <c r="BU14" s="28"/>
      <c r="BV14" s="28"/>
      <c r="BW14" s="28"/>
      <c r="BX14" s="28"/>
      <c r="BY14" s="28"/>
    </row>
    <row r="15" spans="3:77" ht="22.25" customHeight="1" thickBot="1" x14ac:dyDescent="0.45">
      <c r="C15" s="76">
        <v>10</v>
      </c>
      <c r="D15" s="35">
        <v>16</v>
      </c>
      <c r="F15" s="140"/>
      <c r="G15" s="163"/>
      <c r="H15" s="164"/>
      <c r="I15" s="179" t="s">
        <v>128</v>
      </c>
      <c r="J15" s="614">
        <f>J14-L14</f>
        <v>15</v>
      </c>
      <c r="K15" s="615"/>
      <c r="L15" s="164"/>
      <c r="M15" s="164"/>
      <c r="N15" s="165"/>
      <c r="O15" s="166" t="s">
        <v>128</v>
      </c>
      <c r="P15" s="589">
        <f>ROUND(P14*R14,2)</f>
        <v>15</v>
      </c>
      <c r="Q15" s="589"/>
      <c r="R15" s="167"/>
      <c r="S15" s="168" t="s">
        <v>84</v>
      </c>
      <c r="T15" s="169"/>
      <c r="U15" s="605">
        <f>Y11-AB15</f>
        <v>15</v>
      </c>
      <c r="V15" s="605"/>
      <c r="W15" s="170" t="s">
        <v>85</v>
      </c>
      <c r="X15" s="621">
        <f>P15+U15</f>
        <v>30</v>
      </c>
      <c r="Y15" s="622"/>
      <c r="Z15" s="171"/>
      <c r="AA15" s="180" t="s">
        <v>128</v>
      </c>
      <c r="AB15" s="582">
        <f>ROUND(AB14*AD14,2)</f>
        <v>15</v>
      </c>
      <c r="AC15" s="582"/>
      <c r="AD15" s="172"/>
      <c r="BJ15" s="28"/>
      <c r="BK15" s="28"/>
      <c r="BL15" s="28"/>
      <c r="BM15" s="28"/>
      <c r="BN15" s="28"/>
      <c r="BO15" s="28"/>
      <c r="BP15" s="28"/>
      <c r="BQ15" s="28"/>
      <c r="BR15" s="28"/>
      <c r="BS15" s="28"/>
      <c r="BT15" s="28"/>
      <c r="BU15" s="28"/>
      <c r="BV15" s="28"/>
      <c r="BW15" s="28"/>
      <c r="BX15" s="28"/>
      <c r="BY15" s="28"/>
    </row>
    <row r="16" spans="3:77" ht="22.25" customHeight="1" thickTop="1" x14ac:dyDescent="0.4">
      <c r="C16" s="76">
        <v>11</v>
      </c>
      <c r="D16" s="36">
        <v>17</v>
      </c>
      <c r="F16" s="133"/>
      <c r="G16" s="173"/>
      <c r="H16" s="49"/>
      <c r="I16" s="49"/>
      <c r="J16" s="49"/>
      <c r="K16" s="49"/>
      <c r="L16" s="49"/>
      <c r="M16" s="49"/>
      <c r="N16" s="86" t="s">
        <v>118</v>
      </c>
      <c r="O16" s="173"/>
      <c r="P16" s="173"/>
      <c r="Q16" s="173"/>
      <c r="R16" s="173"/>
      <c r="S16" s="49"/>
      <c r="T16" s="49"/>
      <c r="U16" s="49"/>
      <c r="V16" s="49"/>
      <c r="W16" s="49"/>
      <c r="X16" s="49"/>
      <c r="Y16" s="49"/>
      <c r="Z16" s="71" t="s">
        <v>117</v>
      </c>
      <c r="AA16" s="49"/>
      <c r="AB16" s="49"/>
      <c r="AC16" s="49"/>
      <c r="AD16" s="49"/>
      <c r="BJ16" s="28"/>
      <c r="BK16" s="28"/>
      <c r="BL16" s="28"/>
      <c r="BM16" s="28"/>
      <c r="BN16" s="28"/>
      <c r="BO16" s="28"/>
      <c r="BP16" s="28"/>
      <c r="BQ16" s="28"/>
      <c r="BR16" s="28"/>
      <c r="BS16" s="28"/>
      <c r="BT16" s="28"/>
      <c r="BU16" s="28"/>
      <c r="BV16" s="28"/>
      <c r="BW16" s="28"/>
      <c r="BX16" s="28"/>
      <c r="BY16" s="28"/>
    </row>
    <row r="17" spans="3:77" ht="22.25" customHeight="1" x14ac:dyDescent="0.4">
      <c r="C17" s="76">
        <v>12</v>
      </c>
      <c r="D17" s="36">
        <v>18</v>
      </c>
      <c r="F17" s="49"/>
      <c r="G17" s="95" t="s">
        <v>122</v>
      </c>
      <c r="BJ17" s="28"/>
      <c r="BK17" s="28"/>
      <c r="BL17" s="28"/>
      <c r="BM17" s="28"/>
      <c r="BN17" s="28"/>
      <c r="BO17" s="28"/>
      <c r="BP17" s="28"/>
      <c r="BQ17" s="28"/>
      <c r="BR17" s="28"/>
      <c r="BS17" s="28"/>
      <c r="BT17" s="28"/>
      <c r="BU17" s="28"/>
      <c r="BV17" s="28"/>
      <c r="BW17" s="28"/>
      <c r="BX17" s="28"/>
      <c r="BY17" s="28"/>
    </row>
    <row r="18" spans="3:77" ht="22.25" customHeight="1" x14ac:dyDescent="0.4">
      <c r="C18" s="76">
        <v>13</v>
      </c>
      <c r="D18" s="36">
        <v>19</v>
      </c>
      <c r="F18" s="49"/>
      <c r="G18" s="49"/>
      <c r="H18" s="174"/>
      <c r="I18" s="174"/>
      <c r="J18" s="431">
        <f>I$25</f>
        <v>107</v>
      </c>
      <c r="K18" s="431"/>
      <c r="L18" s="49"/>
      <c r="M18" s="174"/>
      <c r="N18" s="524">
        <f>M25</f>
        <v>108</v>
      </c>
      <c r="O18" s="524"/>
      <c r="P18" s="175"/>
      <c r="Q18" s="175"/>
      <c r="R18" s="525">
        <f>Q25</f>
        <v>109</v>
      </c>
      <c r="S18" s="525"/>
      <c r="T18" s="49"/>
      <c r="U18" s="49"/>
      <c r="V18" s="526">
        <f>U25</f>
        <v>110</v>
      </c>
      <c r="W18" s="526"/>
      <c r="X18" s="49"/>
      <c r="Y18" s="49"/>
      <c r="Z18" s="431">
        <f>Y25</f>
        <v>111</v>
      </c>
      <c r="AA18" s="431"/>
      <c r="AB18" s="49"/>
      <c r="AC18" s="49"/>
      <c r="AD18" s="431">
        <f>AC25</f>
        <v>112</v>
      </c>
      <c r="AE18" s="431"/>
      <c r="BJ18" s="28"/>
      <c r="BK18" s="28"/>
      <c r="BL18" s="28"/>
      <c r="BM18" s="28"/>
      <c r="BN18" s="28"/>
      <c r="BO18" s="28"/>
      <c r="BP18" s="28"/>
      <c r="BQ18" s="28"/>
      <c r="BR18" s="28"/>
      <c r="BS18" s="28"/>
      <c r="BT18" s="28"/>
      <c r="BU18" s="28"/>
      <c r="BV18" s="28"/>
      <c r="BW18" s="28"/>
      <c r="BX18" s="28"/>
      <c r="BY18" s="28"/>
    </row>
    <row r="19" spans="3:77" ht="22.25" customHeight="1" x14ac:dyDescent="0.4">
      <c r="C19" s="76">
        <v>14</v>
      </c>
      <c r="D19" s="36">
        <v>20</v>
      </c>
      <c r="F19" s="436" t="s">
        <v>92</v>
      </c>
      <c r="G19" s="436"/>
      <c r="H19" s="437">
        <f>$H$4</f>
        <v>33420</v>
      </c>
      <c r="I19" s="438"/>
      <c r="J19" s="176">
        <f>K19-1</f>
        <v>43281</v>
      </c>
      <c r="K19" s="185">
        <f>DATE(I25+1911,$H$2,$J$2)</f>
        <v>43282</v>
      </c>
      <c r="L19" s="186"/>
      <c r="M19" s="186"/>
      <c r="N19" s="187">
        <f>O19-1</f>
        <v>43646</v>
      </c>
      <c r="O19" s="182">
        <f>DATE(M25+1911,$H$2,$J$2)</f>
        <v>43647</v>
      </c>
      <c r="P19" s="183"/>
      <c r="Q19" s="183"/>
      <c r="R19" s="184">
        <f>S19-1</f>
        <v>44012</v>
      </c>
      <c r="S19" s="185">
        <f>DATE(Q25+1911,$H$2,$J$2)</f>
        <v>44013</v>
      </c>
      <c r="T19" s="186"/>
      <c r="U19" s="186"/>
      <c r="V19" s="187">
        <f>W19-1</f>
        <v>44377</v>
      </c>
      <c r="W19" s="182">
        <f>DATE(U25+1911,$H$2,$J$2)</f>
        <v>44378</v>
      </c>
      <c r="X19" s="183"/>
      <c r="Y19" s="183"/>
      <c r="Z19" s="184">
        <f>AA19-1</f>
        <v>44742</v>
      </c>
      <c r="AA19" s="185">
        <f>DATE(Y25+1911,$H$2,$J$2)</f>
        <v>44743</v>
      </c>
      <c r="AB19" s="186"/>
      <c r="AC19" s="186"/>
      <c r="AD19" s="187">
        <f>AE19-1</f>
        <v>45107</v>
      </c>
      <c r="AE19" s="181">
        <f>DATE(AC25+1911,$H$2,$J$2)</f>
        <v>45108</v>
      </c>
      <c r="BJ19" s="28"/>
      <c r="BK19" s="28"/>
      <c r="BL19" s="28"/>
      <c r="BM19" s="28"/>
      <c r="BN19" s="28"/>
      <c r="BO19" s="28"/>
      <c r="BP19" s="28"/>
      <c r="BQ19" s="28"/>
      <c r="BR19" s="28"/>
      <c r="BS19" s="28"/>
      <c r="BT19" s="28"/>
      <c r="BU19" s="28"/>
      <c r="BV19" s="28"/>
      <c r="BW19" s="28"/>
      <c r="BX19" s="28"/>
      <c r="BY19" s="28"/>
    </row>
    <row r="20" spans="3:77" ht="22.25" customHeight="1" x14ac:dyDescent="0.4">
      <c r="C20" s="76">
        <v>15</v>
      </c>
      <c r="D20" s="36">
        <v>21</v>
      </c>
      <c r="F20" s="415" t="s">
        <v>127</v>
      </c>
      <c r="G20" s="415"/>
      <c r="H20" s="415"/>
      <c r="I20" s="49"/>
      <c r="J20" s="49"/>
      <c r="K20" s="420">
        <f>I25-(YEAR($H$4)-1911)</f>
        <v>27</v>
      </c>
      <c r="L20" s="420"/>
      <c r="M20" s="420"/>
      <c r="N20" s="420"/>
      <c r="O20" s="421">
        <f>M25-(YEAR($H$4)-1911)</f>
        <v>28</v>
      </c>
      <c r="P20" s="421"/>
      <c r="Q20" s="421"/>
      <c r="R20" s="421"/>
      <c r="S20" s="420">
        <f>Q25-(YEAR($H$4)-1911)</f>
        <v>29</v>
      </c>
      <c r="T20" s="420"/>
      <c r="U20" s="420"/>
      <c r="V20" s="420"/>
      <c r="W20" s="421">
        <f>U25-(YEAR($H$4)-1911)</f>
        <v>30</v>
      </c>
      <c r="X20" s="421"/>
      <c r="Y20" s="421"/>
      <c r="Z20" s="421"/>
      <c r="AA20" s="420">
        <f>Y25-(YEAR($H$4)-1911)</f>
        <v>31</v>
      </c>
      <c r="AB20" s="420"/>
      <c r="AC20" s="420"/>
      <c r="AD20" s="420"/>
      <c r="BJ20" s="28"/>
      <c r="BK20" s="28"/>
      <c r="BL20" s="28"/>
      <c r="BM20" s="28"/>
      <c r="BN20" s="28"/>
      <c r="BO20" s="28"/>
      <c r="BP20" s="28"/>
      <c r="BQ20" s="28"/>
      <c r="BR20" s="28"/>
      <c r="BS20" s="28"/>
      <c r="BT20" s="28"/>
      <c r="BU20" s="28"/>
      <c r="BV20" s="28"/>
      <c r="BW20" s="28"/>
      <c r="BX20" s="28"/>
      <c r="BY20" s="28"/>
    </row>
    <row r="21" spans="3:77" ht="22.25" customHeight="1" thickBot="1" x14ac:dyDescent="0.45">
      <c r="C21" s="76">
        <v>16</v>
      </c>
      <c r="D21" s="36">
        <v>22</v>
      </c>
      <c r="F21" s="415" t="s">
        <v>126</v>
      </c>
      <c r="G21" s="415"/>
      <c r="H21" s="424"/>
      <c r="I21" s="606">
        <f>VLOOKUP((K$20-1),特休表,2,0)</f>
        <v>30</v>
      </c>
      <c r="J21" s="607"/>
      <c r="K21" s="427">
        <f>VLOOKUP(K$20,特休表,2,0)</f>
        <v>30</v>
      </c>
      <c r="L21" s="427"/>
      <c r="M21" s="427"/>
      <c r="N21" s="427"/>
      <c r="O21" s="428">
        <f>VLOOKUP(O$20,特休表,2,0)</f>
        <v>30</v>
      </c>
      <c r="P21" s="428"/>
      <c r="Q21" s="428"/>
      <c r="R21" s="428"/>
      <c r="S21" s="427">
        <f>VLOOKUP(S$20,特休表,2,0)</f>
        <v>30</v>
      </c>
      <c r="T21" s="427"/>
      <c r="U21" s="590"/>
      <c r="V21" s="590"/>
      <c r="W21" s="591">
        <f>VLOOKUP(W$20,特休表,2,0)</f>
        <v>30</v>
      </c>
      <c r="X21" s="591"/>
      <c r="Y21" s="428"/>
      <c r="Z21" s="428"/>
      <c r="AA21" s="427">
        <f>VLOOKUP(AA$20,特休表,2,0)</f>
        <v>30</v>
      </c>
      <c r="AB21" s="427"/>
      <c r="AC21" s="427"/>
      <c r="AD21" s="427"/>
      <c r="AE21" s="587">
        <f>VLOOKUP((AA20+1),特休表,2,0)</f>
        <v>30</v>
      </c>
      <c r="AF21" s="588"/>
      <c r="BJ21" s="28"/>
      <c r="BK21" s="28"/>
      <c r="BL21" s="28"/>
      <c r="BM21" s="28"/>
      <c r="BN21" s="28"/>
      <c r="BO21" s="28"/>
      <c r="BP21" s="28"/>
      <c r="BQ21" s="28"/>
      <c r="BR21" s="28"/>
      <c r="BS21" s="28"/>
      <c r="BT21" s="28"/>
      <c r="BU21" s="28"/>
      <c r="BV21" s="28"/>
      <c r="BW21" s="28"/>
      <c r="BX21" s="28"/>
      <c r="BY21" s="28"/>
    </row>
    <row r="22" spans="3:77" ht="22.25" customHeight="1" x14ac:dyDescent="0.4">
      <c r="C22" s="76">
        <v>17</v>
      </c>
      <c r="D22" s="36">
        <v>23</v>
      </c>
      <c r="F22" s="49"/>
      <c r="G22" s="431" t="s">
        <v>123</v>
      </c>
      <c r="H22" s="432"/>
      <c r="I22" s="204">
        <f>DATE(I25+1911,1,1)</f>
        <v>43101</v>
      </c>
      <c r="J22" s="205">
        <f>J19</f>
        <v>43281</v>
      </c>
      <c r="K22" s="199">
        <f>K19</f>
        <v>43282</v>
      </c>
      <c r="L22" s="200">
        <f>DATE(I25+1911,12,31)</f>
        <v>43465</v>
      </c>
      <c r="M22" s="192">
        <f>DATE(M25+1911,1,1)</f>
        <v>43466</v>
      </c>
      <c r="N22" s="193">
        <f>N19</f>
        <v>43646</v>
      </c>
      <c r="O22" s="194">
        <f>O19</f>
        <v>43647</v>
      </c>
      <c r="P22" s="195">
        <f>DATE(M25+1911,12,31)</f>
        <v>43830</v>
      </c>
      <c r="Q22" s="197">
        <f>DATE(Q25+1911,1,1)</f>
        <v>43831</v>
      </c>
      <c r="R22" s="198">
        <f>R19</f>
        <v>44012</v>
      </c>
      <c r="S22" s="199">
        <f>S19</f>
        <v>44013</v>
      </c>
      <c r="T22" s="200">
        <f>DATE(Q25+1911,12,31)</f>
        <v>44196</v>
      </c>
      <c r="U22" s="196">
        <f>DATE(U25+1911,1,1)</f>
        <v>44197</v>
      </c>
      <c r="V22" s="188">
        <f>V19</f>
        <v>44377</v>
      </c>
      <c r="W22" s="189">
        <f>W19</f>
        <v>44378</v>
      </c>
      <c r="X22" s="201">
        <f>DATE(U25+1911,12,31)</f>
        <v>44561</v>
      </c>
      <c r="Y22" s="197">
        <f>DATE(Y25+1911,1,1)</f>
        <v>44562</v>
      </c>
      <c r="Z22" s="198">
        <f>Z19</f>
        <v>44742</v>
      </c>
      <c r="AA22" s="199">
        <f>AA19</f>
        <v>44743</v>
      </c>
      <c r="AB22" s="200">
        <f>DATE(Y25+1911,12,31)</f>
        <v>44926</v>
      </c>
      <c r="AC22" s="192">
        <f>DATE(AC25+1911,1,1)</f>
        <v>44927</v>
      </c>
      <c r="AD22" s="193">
        <f>AD19</f>
        <v>45107</v>
      </c>
      <c r="AE22" s="194">
        <f>AE19</f>
        <v>45108</v>
      </c>
      <c r="AF22" s="195">
        <f>DATE(AC25+1911,12,31)</f>
        <v>45291</v>
      </c>
      <c r="BJ22" s="28"/>
      <c r="BK22" s="28"/>
      <c r="BL22" s="28"/>
      <c r="BM22" s="28"/>
      <c r="BN22" s="28"/>
      <c r="BO22" s="28"/>
      <c r="BP22" s="28"/>
      <c r="BQ22" s="28"/>
      <c r="BR22" s="28"/>
      <c r="BS22" s="28"/>
      <c r="BT22" s="28"/>
      <c r="BU22" s="28"/>
      <c r="BV22" s="28"/>
      <c r="BW22" s="28"/>
      <c r="BX22" s="28"/>
      <c r="BY22" s="28"/>
    </row>
    <row r="23" spans="3:77" ht="22.25" customHeight="1" x14ac:dyDescent="0.4">
      <c r="C23" s="76">
        <v>18</v>
      </c>
      <c r="D23" s="36">
        <v>24</v>
      </c>
      <c r="H23" s="70" t="s">
        <v>130</v>
      </c>
      <c r="I23" s="411">
        <f>$T$4</f>
        <v>0.5</v>
      </c>
      <c r="J23" s="412"/>
      <c r="K23" s="464">
        <f>1-I23</f>
        <v>0.5</v>
      </c>
      <c r="L23" s="465"/>
      <c r="M23" s="414">
        <f>$T$4</f>
        <v>0.5</v>
      </c>
      <c r="N23" s="408"/>
      <c r="O23" s="409">
        <f>1-M23</f>
        <v>0.5</v>
      </c>
      <c r="P23" s="411"/>
      <c r="Q23" s="411">
        <f>$T$4</f>
        <v>0.5</v>
      </c>
      <c r="R23" s="412"/>
      <c r="S23" s="413">
        <f>1-Q23</f>
        <v>0.5</v>
      </c>
      <c r="T23" s="414"/>
      <c r="U23" s="407">
        <f>$T$4</f>
        <v>0.5</v>
      </c>
      <c r="V23" s="408"/>
      <c r="W23" s="409">
        <f>1-U23</f>
        <v>0.5</v>
      </c>
      <c r="X23" s="410"/>
      <c r="Y23" s="411">
        <f>$T$4</f>
        <v>0.5</v>
      </c>
      <c r="Z23" s="412"/>
      <c r="AA23" s="413">
        <f>1-Y23</f>
        <v>0.5</v>
      </c>
      <c r="AB23" s="414"/>
      <c r="AC23" s="414">
        <f>$T$4</f>
        <v>0.5</v>
      </c>
      <c r="AD23" s="408"/>
      <c r="AE23" s="409">
        <f>1-AC23</f>
        <v>0.5</v>
      </c>
      <c r="AF23" s="411"/>
      <c r="BJ23" s="28"/>
      <c r="BK23" s="28"/>
      <c r="BL23" s="28"/>
      <c r="BM23" s="28"/>
      <c r="BN23" s="28"/>
      <c r="BO23" s="28"/>
      <c r="BP23" s="28"/>
      <c r="BQ23" s="28"/>
      <c r="BR23" s="28"/>
      <c r="BS23" s="28"/>
      <c r="BT23" s="28"/>
      <c r="BU23" s="28"/>
      <c r="BV23" s="28"/>
      <c r="BW23" s="28"/>
      <c r="BX23" s="28"/>
      <c r="BY23" s="28"/>
    </row>
    <row r="24" spans="3:77" ht="22.25" customHeight="1" x14ac:dyDescent="0.4">
      <c r="C24" s="76">
        <v>19</v>
      </c>
      <c r="D24" s="36">
        <v>25</v>
      </c>
      <c r="F24" s="415" t="s">
        <v>129</v>
      </c>
      <c r="G24" s="415"/>
      <c r="H24" s="415"/>
      <c r="I24" s="416">
        <f>ROUND(I21*I23,2)</f>
        <v>15</v>
      </c>
      <c r="J24" s="417"/>
      <c r="K24" s="382">
        <f>K21-M24</f>
        <v>15</v>
      </c>
      <c r="L24" s="383"/>
      <c r="M24" s="384">
        <f>ROUND(K21*M23,2)</f>
        <v>15</v>
      </c>
      <c r="N24" s="385"/>
      <c r="O24" s="435">
        <f>O21-Q24</f>
        <v>15</v>
      </c>
      <c r="P24" s="416"/>
      <c r="Q24" s="593">
        <f>ROUND(O21*Q23,2)</f>
        <v>15</v>
      </c>
      <c r="R24" s="594"/>
      <c r="S24" s="595">
        <f>S21-U24</f>
        <v>15</v>
      </c>
      <c r="T24" s="596"/>
      <c r="U24" s="603">
        <f>ROUND(S21*U23,2)</f>
        <v>15</v>
      </c>
      <c r="V24" s="385"/>
      <c r="W24" s="435">
        <f>W21-Y24</f>
        <v>15</v>
      </c>
      <c r="X24" s="604"/>
      <c r="Y24" s="416">
        <f>ROUND(W21*Y23,2)</f>
        <v>15</v>
      </c>
      <c r="Z24" s="417"/>
      <c r="AA24" s="592">
        <f>AA21-AC24</f>
        <v>15</v>
      </c>
      <c r="AB24" s="384"/>
      <c r="AC24" s="384">
        <f>ROUND(AA21*AC23,2)</f>
        <v>15</v>
      </c>
      <c r="AD24" s="385"/>
      <c r="AE24" s="435">
        <f>VLOOKUP((AC$27),特休,2)-ROUND(VLOOKUP((AC$27),特休,2)*$T$4,2)</f>
        <v>15</v>
      </c>
      <c r="AF24" s="416"/>
      <c r="BJ24" s="28"/>
      <c r="BK24" s="28"/>
      <c r="BL24" s="28"/>
      <c r="BM24" s="28"/>
      <c r="BN24" s="28"/>
      <c r="BO24" s="28"/>
      <c r="BP24" s="28"/>
      <c r="BQ24" s="28"/>
      <c r="BR24" s="28"/>
      <c r="BS24" s="28"/>
      <c r="BT24" s="28"/>
      <c r="BU24" s="28"/>
      <c r="BV24" s="28"/>
      <c r="BW24" s="28"/>
      <c r="BX24" s="28"/>
      <c r="BY24" s="28"/>
    </row>
    <row r="25" spans="3:77" ht="22.25" customHeight="1" x14ac:dyDescent="0.4">
      <c r="C25" s="76">
        <v>20</v>
      </c>
      <c r="D25" s="36">
        <v>26</v>
      </c>
      <c r="F25" s="49"/>
      <c r="G25" s="415" t="s">
        <v>125</v>
      </c>
      <c r="H25" s="532"/>
      <c r="I25" s="444">
        <f>M2-2</f>
        <v>107</v>
      </c>
      <c r="J25" s="445"/>
      <c r="K25" s="446"/>
      <c r="L25" s="447"/>
      <c r="M25" s="396">
        <f>I25+1</f>
        <v>108</v>
      </c>
      <c r="N25" s="397"/>
      <c r="O25" s="397"/>
      <c r="P25" s="398"/>
      <c r="Q25" s="544">
        <f>M25+1</f>
        <v>109</v>
      </c>
      <c r="R25" s="545"/>
      <c r="S25" s="545"/>
      <c r="T25" s="546"/>
      <c r="U25" s="547">
        <f>Q25+1</f>
        <v>110</v>
      </c>
      <c r="V25" s="397"/>
      <c r="W25" s="397"/>
      <c r="X25" s="548"/>
      <c r="Y25" s="549">
        <f>U25+1</f>
        <v>111</v>
      </c>
      <c r="Z25" s="550"/>
      <c r="AA25" s="551"/>
      <c r="AB25" s="552"/>
      <c r="AC25" s="396">
        <f>Y25+1</f>
        <v>112</v>
      </c>
      <c r="AD25" s="397"/>
      <c r="AE25" s="397"/>
      <c r="AF25" s="398"/>
      <c r="BJ25" s="28"/>
      <c r="BK25" s="28"/>
      <c r="BL25" s="28"/>
      <c r="BM25" s="28"/>
      <c r="BN25" s="28"/>
      <c r="BO25" s="28"/>
      <c r="BP25" s="28"/>
      <c r="BQ25" s="28"/>
      <c r="BR25" s="28"/>
      <c r="BS25" s="28"/>
      <c r="BT25" s="28"/>
      <c r="BU25" s="28"/>
      <c r="BV25" s="28"/>
      <c r="BW25" s="28"/>
      <c r="BX25" s="28"/>
      <c r="BY25" s="28"/>
    </row>
    <row r="26" spans="3:77" ht="22.25" customHeight="1" x14ac:dyDescent="0.4">
      <c r="C26" s="76">
        <v>21</v>
      </c>
      <c r="D26" s="36">
        <v>27</v>
      </c>
      <c r="F26" s="415" t="s">
        <v>124</v>
      </c>
      <c r="G26" s="415"/>
      <c r="H26" s="424"/>
      <c r="I26" s="553">
        <f>I24+K24</f>
        <v>30</v>
      </c>
      <c r="J26" s="554"/>
      <c r="K26" s="554"/>
      <c r="L26" s="555"/>
      <c r="M26" s="556">
        <f>M24+O24</f>
        <v>30</v>
      </c>
      <c r="N26" s="557"/>
      <c r="O26" s="557"/>
      <c r="P26" s="558"/>
      <c r="Q26" s="559">
        <f>Q24+S24</f>
        <v>30</v>
      </c>
      <c r="R26" s="560"/>
      <c r="S26" s="560"/>
      <c r="T26" s="561"/>
      <c r="U26" s="562">
        <f>U24+W24</f>
        <v>30</v>
      </c>
      <c r="V26" s="557"/>
      <c r="W26" s="557"/>
      <c r="X26" s="563"/>
      <c r="Y26" s="553">
        <f>Y24+AA24</f>
        <v>30</v>
      </c>
      <c r="Z26" s="554"/>
      <c r="AA26" s="554"/>
      <c r="AB26" s="555"/>
      <c r="AC26" s="556">
        <f>AC24+AE24</f>
        <v>30</v>
      </c>
      <c r="AD26" s="557"/>
      <c r="AE26" s="557"/>
      <c r="AF26" s="558"/>
      <c r="BJ26" s="28"/>
      <c r="BK26" s="28"/>
      <c r="BL26" s="28"/>
      <c r="BM26" s="28"/>
      <c r="BN26" s="28"/>
      <c r="BO26" s="28"/>
      <c r="BP26" s="28"/>
      <c r="BQ26" s="28"/>
      <c r="BR26" s="28"/>
      <c r="BS26" s="28"/>
      <c r="BT26" s="28"/>
      <c r="BU26" s="28"/>
      <c r="BV26" s="28"/>
      <c r="BW26" s="28"/>
      <c r="BX26" s="28"/>
      <c r="BY26" s="28"/>
    </row>
    <row r="27" spans="3:77" ht="22.25" customHeight="1" thickBot="1" x14ac:dyDescent="0.45">
      <c r="C27" s="76">
        <v>22</v>
      </c>
      <c r="D27" s="36">
        <v>28</v>
      </c>
      <c r="F27" s="415" t="s">
        <v>125</v>
      </c>
      <c r="G27" s="415"/>
      <c r="H27" s="424"/>
      <c r="I27" s="533">
        <f>I25-$F$2</f>
        <v>27</v>
      </c>
      <c r="J27" s="534"/>
      <c r="K27" s="534"/>
      <c r="L27" s="535"/>
      <c r="M27" s="536">
        <f>M25-$F$2</f>
        <v>28</v>
      </c>
      <c r="N27" s="537"/>
      <c r="O27" s="537"/>
      <c r="P27" s="538"/>
      <c r="Q27" s="539">
        <f>Q25-$F$2</f>
        <v>29</v>
      </c>
      <c r="R27" s="540"/>
      <c r="S27" s="540"/>
      <c r="T27" s="541"/>
      <c r="U27" s="600">
        <f>U25-$F$2</f>
        <v>30</v>
      </c>
      <c r="V27" s="601"/>
      <c r="W27" s="601"/>
      <c r="X27" s="602"/>
      <c r="Y27" s="533">
        <f>Y25-$F$2</f>
        <v>31</v>
      </c>
      <c r="Z27" s="534"/>
      <c r="AA27" s="534"/>
      <c r="AB27" s="535"/>
      <c r="AC27" s="536">
        <f>AC25-$F$2</f>
        <v>32</v>
      </c>
      <c r="AD27" s="537"/>
      <c r="AE27" s="537"/>
      <c r="AF27" s="538"/>
      <c r="BJ27" s="28"/>
      <c r="BK27" s="28"/>
      <c r="BL27" s="28"/>
      <c r="BM27" s="28"/>
      <c r="BN27" s="28"/>
      <c r="BO27" s="28"/>
      <c r="BP27" s="28"/>
      <c r="BQ27" s="28"/>
      <c r="BR27" s="28"/>
      <c r="BS27" s="28"/>
      <c r="BT27" s="28"/>
      <c r="BU27" s="28"/>
      <c r="BV27" s="28"/>
      <c r="BW27" s="28"/>
      <c r="BX27" s="28"/>
      <c r="BY27" s="28"/>
    </row>
    <row r="28" spans="3:77" ht="22.25" customHeight="1" x14ac:dyDescent="0.4">
      <c r="C28" s="76">
        <v>23</v>
      </c>
      <c r="D28" s="36">
        <v>29</v>
      </c>
      <c r="I28" s="87" t="s">
        <v>132</v>
      </c>
      <c r="K28" s="28" t="s">
        <v>133</v>
      </c>
      <c r="M28" s="87" t="s">
        <v>132</v>
      </c>
      <c r="O28" s="28" t="s">
        <v>133</v>
      </c>
      <c r="Q28" s="87" t="s">
        <v>132</v>
      </c>
      <c r="S28" s="28" t="s">
        <v>133</v>
      </c>
      <c r="U28" s="87" t="s">
        <v>132</v>
      </c>
      <c r="W28" s="28" t="s">
        <v>133</v>
      </c>
      <c r="Y28" s="87" t="s">
        <v>132</v>
      </c>
      <c r="AA28" s="28" t="s">
        <v>133</v>
      </c>
      <c r="AC28" s="87" t="s">
        <v>132</v>
      </c>
      <c r="AE28" s="28" t="s">
        <v>133</v>
      </c>
    </row>
    <row r="29" spans="3:77" ht="22.25" customHeight="1" x14ac:dyDescent="0.4">
      <c r="C29" s="76">
        <v>24</v>
      </c>
      <c r="D29" s="36">
        <v>30</v>
      </c>
      <c r="N29"/>
      <c r="O29"/>
      <c r="P29"/>
      <c r="Q29"/>
      <c r="R29"/>
      <c r="S29"/>
      <c r="T29"/>
      <c r="U29"/>
      <c r="V29"/>
      <c r="W29"/>
      <c r="X29"/>
      <c r="Y29"/>
      <c r="Z29"/>
      <c r="AA29"/>
      <c r="AB29"/>
      <c r="AC29"/>
      <c r="AD29"/>
      <c r="AE29"/>
      <c r="AF29"/>
      <c r="AG29"/>
      <c r="AH29"/>
    </row>
    <row r="30" spans="3:77" ht="22.25" customHeight="1" x14ac:dyDescent="0.4">
      <c r="C30" s="76">
        <v>25</v>
      </c>
      <c r="D30" s="35">
        <v>30</v>
      </c>
      <c r="N30"/>
      <c r="O30"/>
      <c r="P30"/>
      <c r="Q30"/>
      <c r="R30"/>
      <c r="S30"/>
      <c r="T30"/>
      <c r="U30"/>
      <c r="V30"/>
      <c r="W30"/>
      <c r="X30"/>
      <c r="Y30"/>
      <c r="Z30"/>
      <c r="AA30"/>
      <c r="AB30"/>
      <c r="AC30"/>
      <c r="AD30"/>
      <c r="AE30"/>
      <c r="AF30"/>
      <c r="AG30"/>
      <c r="AH30"/>
    </row>
    <row r="31" spans="3:77" ht="22.25" customHeight="1" x14ac:dyDescent="0.4">
      <c r="C31" s="76">
        <v>26</v>
      </c>
      <c r="D31" s="370">
        <v>30</v>
      </c>
      <c r="N31"/>
      <c r="O31"/>
      <c r="P31"/>
      <c r="Q31"/>
      <c r="R31"/>
      <c r="S31"/>
      <c r="T31"/>
      <c r="U31"/>
      <c r="V31"/>
      <c r="W31"/>
      <c r="X31"/>
      <c r="Y31"/>
      <c r="Z31"/>
      <c r="AA31"/>
      <c r="AB31"/>
      <c r="AC31"/>
      <c r="AD31"/>
      <c r="AE31"/>
      <c r="AF31"/>
      <c r="AG31"/>
      <c r="AH31"/>
    </row>
    <row r="32" spans="3:77" ht="22.25" customHeight="1" x14ac:dyDescent="0.4">
      <c r="C32" s="76">
        <v>27</v>
      </c>
      <c r="D32" s="370">
        <v>30</v>
      </c>
      <c r="N32"/>
      <c r="O32"/>
      <c r="P32"/>
      <c r="Q32"/>
      <c r="R32"/>
      <c r="S32"/>
      <c r="T32"/>
      <c r="U32"/>
      <c r="V32"/>
      <c r="W32"/>
      <c r="X32"/>
      <c r="Y32"/>
      <c r="Z32"/>
      <c r="AA32"/>
      <c r="AB32"/>
      <c r="AC32"/>
      <c r="AD32"/>
      <c r="AE32"/>
      <c r="AF32"/>
      <c r="AG32"/>
      <c r="AH32"/>
    </row>
    <row r="33" spans="3:34" ht="22.25" customHeight="1" x14ac:dyDescent="0.4">
      <c r="C33" s="76">
        <v>28</v>
      </c>
      <c r="D33" s="370">
        <v>30</v>
      </c>
      <c r="N33"/>
      <c r="O33"/>
      <c r="P33"/>
      <c r="Q33"/>
      <c r="R33"/>
      <c r="S33"/>
      <c r="T33"/>
      <c r="U33"/>
      <c r="V33"/>
      <c r="W33"/>
      <c r="X33"/>
      <c r="Y33"/>
      <c r="Z33"/>
      <c r="AA33"/>
      <c r="AB33"/>
      <c r="AC33"/>
      <c r="AD33"/>
      <c r="AE33"/>
      <c r="AF33"/>
      <c r="AG33"/>
      <c r="AH33"/>
    </row>
    <row r="34" spans="3:34" ht="22.25" customHeight="1" x14ac:dyDescent="0.4">
      <c r="C34" s="76">
        <v>29</v>
      </c>
      <c r="D34" s="370">
        <v>30</v>
      </c>
    </row>
    <row r="35" spans="3:34" ht="22.25" customHeight="1" x14ac:dyDescent="0.4">
      <c r="C35" s="76">
        <v>30</v>
      </c>
      <c r="D35" s="370">
        <v>30</v>
      </c>
    </row>
    <row r="36" spans="3:34" ht="22.25" customHeight="1" x14ac:dyDescent="0.4">
      <c r="C36" s="76">
        <v>31</v>
      </c>
      <c r="D36" s="370">
        <v>30</v>
      </c>
    </row>
    <row r="37" spans="3:34" ht="22.25" customHeight="1" x14ac:dyDescent="0.4">
      <c r="C37" s="76">
        <v>32</v>
      </c>
      <c r="D37" s="370">
        <v>30</v>
      </c>
    </row>
    <row r="38" spans="3:34" ht="22.25" customHeight="1" x14ac:dyDescent="0.4">
      <c r="C38" s="76">
        <v>33</v>
      </c>
      <c r="D38" s="370">
        <v>30</v>
      </c>
    </row>
    <row r="39" spans="3:34" ht="22.25" customHeight="1" x14ac:dyDescent="0.4">
      <c r="C39" s="76">
        <v>34</v>
      </c>
      <c r="D39" s="370">
        <v>30</v>
      </c>
    </row>
    <row r="40" spans="3:34" ht="22.25" customHeight="1" x14ac:dyDescent="0.4">
      <c r="C40" s="76">
        <v>35</v>
      </c>
      <c r="D40" s="370">
        <v>30</v>
      </c>
    </row>
    <row r="41" spans="3:34" ht="22.25" customHeight="1" x14ac:dyDescent="0.4">
      <c r="C41" s="76">
        <v>36</v>
      </c>
      <c r="D41" s="370">
        <v>30</v>
      </c>
    </row>
    <row r="42" spans="3:34" ht="22.25" customHeight="1" x14ac:dyDescent="0.4">
      <c r="C42" s="76">
        <v>37</v>
      </c>
      <c r="D42" s="370">
        <v>30</v>
      </c>
    </row>
    <row r="43" spans="3:34" ht="22.25" customHeight="1" x14ac:dyDescent="0.4">
      <c r="C43" s="76">
        <v>38</v>
      </c>
      <c r="D43" s="370">
        <v>30</v>
      </c>
    </row>
    <row r="44" spans="3:34" ht="22.25" customHeight="1" x14ac:dyDescent="0.4">
      <c r="C44" s="76">
        <v>39</v>
      </c>
      <c r="D44" s="370">
        <v>30</v>
      </c>
    </row>
    <row r="45" spans="3:34" ht="22.25" customHeight="1" x14ac:dyDescent="0.4">
      <c r="C45" s="76">
        <v>40</v>
      </c>
      <c r="D45" s="370">
        <v>30</v>
      </c>
    </row>
    <row r="46" spans="3:34" ht="22.25" customHeight="1" x14ac:dyDescent="0.4">
      <c r="C46" s="76">
        <v>41</v>
      </c>
      <c r="D46" s="370">
        <v>30</v>
      </c>
    </row>
    <row r="47" spans="3:34" ht="22.25" customHeight="1" x14ac:dyDescent="0.4">
      <c r="C47" s="76">
        <v>42</v>
      </c>
      <c r="D47" s="370">
        <v>30</v>
      </c>
    </row>
    <row r="48" spans="3:34" ht="22.25" customHeight="1" x14ac:dyDescent="0.4">
      <c r="C48" s="76">
        <v>43</v>
      </c>
      <c r="D48" s="370">
        <v>30</v>
      </c>
    </row>
    <row r="49" spans="3:4" ht="22.25" customHeight="1" x14ac:dyDescent="0.4">
      <c r="C49" s="76">
        <v>44</v>
      </c>
      <c r="D49" s="370">
        <v>30</v>
      </c>
    </row>
    <row r="50" spans="3:4" ht="22.25" customHeight="1" x14ac:dyDescent="0.4">
      <c r="C50" s="76">
        <v>45</v>
      </c>
      <c r="D50" s="370">
        <v>30</v>
      </c>
    </row>
    <row r="51" spans="3:4" ht="22.25" customHeight="1" x14ac:dyDescent="0.4">
      <c r="C51" s="76">
        <v>46</v>
      </c>
      <c r="D51" s="370">
        <v>30</v>
      </c>
    </row>
  </sheetData>
  <sheetProtection algorithmName="SHA-512" hashValue="PSEP9F/TnwycjaFlvCyBPve5AVK2HhYkSWwo2fBU6oUNSAS/ZQCvf49WWxCV1LB0Dua6I+yBKDWQEZePmyRGUQ==" saltValue="tGj4g/bB2Z1Dj3tkU/wmRQ==" spinCount="100000" sheet="1" objects="1" scenarios="1" formatCells="0" autoFilter="0"/>
  <mergeCells count="135">
    <mergeCell ref="AM1:AN2"/>
    <mergeCell ref="AF2:AJ2"/>
    <mergeCell ref="F1:K1"/>
    <mergeCell ref="M1:O1"/>
    <mergeCell ref="Z2:AA2"/>
    <mergeCell ref="AB2:AE2"/>
    <mergeCell ref="T5:U5"/>
    <mergeCell ref="X4:Y4"/>
    <mergeCell ref="AD4:AE4"/>
    <mergeCell ref="AB4:AC4"/>
    <mergeCell ref="P5:Q5"/>
    <mergeCell ref="Z4:AA4"/>
    <mergeCell ref="F2:G2"/>
    <mergeCell ref="H2:I2"/>
    <mergeCell ref="J2:K2"/>
    <mergeCell ref="T2:Y2"/>
    <mergeCell ref="F4:G4"/>
    <mergeCell ref="H4:I4"/>
    <mergeCell ref="J4:K4"/>
    <mergeCell ref="F3:G3"/>
    <mergeCell ref="H3:I3"/>
    <mergeCell ref="J3:K3"/>
    <mergeCell ref="M3:O3"/>
    <mergeCell ref="M4:O4"/>
    <mergeCell ref="J5:K5"/>
    <mergeCell ref="G12:H12"/>
    <mergeCell ref="J12:M12"/>
    <mergeCell ref="N12:O12"/>
    <mergeCell ref="V12:Y12"/>
    <mergeCell ref="T3:U3"/>
    <mergeCell ref="V3:W3"/>
    <mergeCell ref="Z9:AA9"/>
    <mergeCell ref="J15:K15"/>
    <mergeCell ref="H5:I5"/>
    <mergeCell ref="T6:V6"/>
    <mergeCell ref="R4:S4"/>
    <mergeCell ref="T4:U4"/>
    <mergeCell ref="V4:W4"/>
    <mergeCell ref="G14:H14"/>
    <mergeCell ref="L10:M10"/>
    <mergeCell ref="N10:O10"/>
    <mergeCell ref="W10:Y10"/>
    <mergeCell ref="X15:Y15"/>
    <mergeCell ref="W14:X14"/>
    <mergeCell ref="J13:K13"/>
    <mergeCell ref="P13:Q13"/>
    <mergeCell ref="V13:W13"/>
    <mergeCell ref="N7:R7"/>
    <mergeCell ref="I9:K9"/>
    <mergeCell ref="L9:M9"/>
    <mergeCell ref="N9:O9"/>
    <mergeCell ref="X9:Y9"/>
    <mergeCell ref="Z10:AA10"/>
    <mergeCell ref="I27:L27"/>
    <mergeCell ref="M27:P27"/>
    <mergeCell ref="Q27:T27"/>
    <mergeCell ref="U27:X27"/>
    <mergeCell ref="Y27:AB27"/>
    <mergeCell ref="U23:V23"/>
    <mergeCell ref="W23:X23"/>
    <mergeCell ref="Y23:Z23"/>
    <mergeCell ref="AA23:AB23"/>
    <mergeCell ref="U24:V24"/>
    <mergeCell ref="W24:X24"/>
    <mergeCell ref="U25:X25"/>
    <mergeCell ref="Y25:AB25"/>
    <mergeCell ref="I25:L25"/>
    <mergeCell ref="M25:P25"/>
    <mergeCell ref="Q25:T25"/>
    <mergeCell ref="I24:J24"/>
    <mergeCell ref="U15:V15"/>
    <mergeCell ref="I21:J21"/>
    <mergeCell ref="G22:H22"/>
    <mergeCell ref="F26:H26"/>
    <mergeCell ref="F24:H24"/>
    <mergeCell ref="O23:P23"/>
    <mergeCell ref="Q23:R23"/>
    <mergeCell ref="S23:T23"/>
    <mergeCell ref="AC24:AD24"/>
    <mergeCell ref="AC25:AF25"/>
    <mergeCell ref="K24:L24"/>
    <mergeCell ref="M24:N24"/>
    <mergeCell ref="O24:P24"/>
    <mergeCell ref="Q24:R24"/>
    <mergeCell ref="S24:T24"/>
    <mergeCell ref="I26:L26"/>
    <mergeCell ref="M26:P26"/>
    <mergeCell ref="Q26:T26"/>
    <mergeCell ref="U26:X26"/>
    <mergeCell ref="AC23:AD23"/>
    <mergeCell ref="AE23:AF23"/>
    <mergeCell ref="AC27:AF27"/>
    <mergeCell ref="AC26:AF26"/>
    <mergeCell ref="AE24:AF24"/>
    <mergeCell ref="AD18:AE18"/>
    <mergeCell ref="I23:J23"/>
    <mergeCell ref="O21:R21"/>
    <mergeCell ref="F20:H20"/>
    <mergeCell ref="O20:R20"/>
    <mergeCell ref="S20:V20"/>
    <mergeCell ref="W20:Z20"/>
    <mergeCell ref="S21:V21"/>
    <mergeCell ref="W21:Z21"/>
    <mergeCell ref="K21:N21"/>
    <mergeCell ref="K20:N20"/>
    <mergeCell ref="F27:H27"/>
    <mergeCell ref="F21:H21"/>
    <mergeCell ref="F19:G19"/>
    <mergeCell ref="H19:I19"/>
    <mergeCell ref="K23:L23"/>
    <mergeCell ref="M23:N23"/>
    <mergeCell ref="Y24:Z24"/>
    <mergeCell ref="AA24:AB24"/>
    <mergeCell ref="Y26:AB26"/>
    <mergeCell ref="G25:H25"/>
    <mergeCell ref="AE21:AF21"/>
    <mergeCell ref="J18:K18"/>
    <mergeCell ref="N18:O18"/>
    <mergeCell ref="Z18:AA18"/>
    <mergeCell ref="V18:W18"/>
    <mergeCell ref="R18:S18"/>
    <mergeCell ref="AA20:AD20"/>
    <mergeCell ref="AA21:AD21"/>
    <mergeCell ref="P15:Q15"/>
    <mergeCell ref="Z12:AA12"/>
    <mergeCell ref="S12:T12"/>
    <mergeCell ref="AB12:AD12"/>
    <mergeCell ref="X3:Y3"/>
    <mergeCell ref="AD3:AE3"/>
    <mergeCell ref="AB3:AC3"/>
    <mergeCell ref="Z3:AA3"/>
    <mergeCell ref="R3:S3"/>
    <mergeCell ref="AB15:AC15"/>
    <mergeCell ref="AB13:AC13"/>
    <mergeCell ref="S7:Y7"/>
  </mergeCells>
  <phoneticPr fontId="1" type="noConversion"/>
  <pageMargins left="0.7" right="0.7" top="0.75" bottom="0.75" header="0.3" footer="0.3"/>
  <pageSetup paperSize="9" orientation="portrait" horizontalDpi="4294967292" verticalDpi="1200"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7">
    <tabColor rgb="FF800000"/>
    <pageSetUpPr autoPageBreaks="0"/>
  </sheetPr>
  <dimension ref="C1:BY51"/>
  <sheetViews>
    <sheetView showGridLines="0" showZeros="0" topLeftCell="B1" zoomScale="70" zoomScaleNormal="70" workbookViewId="0">
      <pane ySplit="4" topLeftCell="A5" activePane="bottomLeft" state="frozen"/>
      <selection activeCell="B1" sqref="B1"/>
      <selection pane="bottomLeft" activeCell="N7" sqref="N7"/>
    </sheetView>
  </sheetViews>
  <sheetFormatPr defaultColWidth="8.90625" defaultRowHeight="22.25" customHeight="1" x14ac:dyDescent="0.4"/>
  <cols>
    <col min="1" max="1" width="0" style="1" hidden="1" customWidth="1"/>
    <col min="2" max="2" width="1.36328125" style="1" customWidth="1"/>
    <col min="3" max="3" width="6" style="1" customWidth="1"/>
    <col min="4" max="4" width="7.90625" style="1" customWidth="1"/>
    <col min="5" max="5" width="1.08984375" style="1" customWidth="1"/>
    <col min="6" max="6" width="3.6328125" style="1" customWidth="1"/>
    <col min="7" max="11" width="7.90625" style="1" customWidth="1"/>
    <col min="12" max="12" width="5.1796875" style="1" customWidth="1"/>
    <col min="13" max="15" width="7.90625" style="1" customWidth="1"/>
    <col min="16" max="16" width="5.1796875" style="1" customWidth="1"/>
    <col min="17" max="17" width="4.453125" style="1" customWidth="1"/>
    <col min="18" max="31" width="7.90625" style="1" customWidth="1"/>
    <col min="32" max="32" width="10.36328125" style="1" customWidth="1"/>
    <col min="33" max="33" width="9.36328125" style="1" customWidth="1"/>
    <col min="34" max="34" width="8.54296875" style="1" customWidth="1"/>
    <col min="35" max="35" width="7" customWidth="1"/>
    <col min="36" max="36" width="8.08984375" customWidth="1"/>
    <col min="37" max="38" width="7.90625" customWidth="1"/>
    <col min="39" max="39" width="12.90625" customWidth="1"/>
    <col min="40" max="40" width="12.453125" customWidth="1"/>
    <col min="41" max="44" width="7.90625" customWidth="1"/>
    <col min="45" max="49" width="7.08984375" customWidth="1"/>
    <col min="51" max="61" width="8.90625" style="1"/>
    <col min="78" max="16384" width="8.90625" style="1"/>
  </cols>
  <sheetData>
    <row r="1" spans="3:77" ht="22.25" customHeight="1" thickBot="1" x14ac:dyDescent="0.45">
      <c r="F1" s="659" t="s">
        <v>154</v>
      </c>
      <c r="G1" s="660"/>
      <c r="H1" s="660"/>
      <c r="I1" s="660"/>
      <c r="J1" s="660"/>
      <c r="K1" s="661"/>
      <c r="M1" s="662" t="s">
        <v>155</v>
      </c>
      <c r="N1" s="663"/>
      <c r="O1" s="664"/>
      <c r="R1" s="652" t="s">
        <v>1208</v>
      </c>
      <c r="S1" s="652"/>
      <c r="T1" s="668" t="s">
        <v>1209</v>
      </c>
      <c r="U1" s="669"/>
      <c r="V1" s="669"/>
      <c r="W1" s="670"/>
      <c r="X1" s="652" t="s">
        <v>1210</v>
      </c>
      <c r="Y1" s="652"/>
      <c r="Z1" s="651">
        <f>DATE($F$2+1911,$H$2,$J$2)</f>
        <v>33420</v>
      </c>
      <c r="AA1" s="651"/>
      <c r="AB1" s="651"/>
      <c r="AC1" s="652" t="s">
        <v>1211</v>
      </c>
      <c r="AD1" s="652"/>
      <c r="AE1" s="366">
        <f>$M$2</f>
        <v>109</v>
      </c>
      <c r="AF1" s="653" t="s">
        <v>1212</v>
      </c>
      <c r="AG1" s="654"/>
      <c r="AH1" s="655">
        <f>$F$4</f>
        <v>0</v>
      </c>
      <c r="AI1" s="656"/>
      <c r="AJ1" s="367"/>
      <c r="AM1" s="674" t="s">
        <v>1153</v>
      </c>
      <c r="AN1" s="674"/>
    </row>
    <row r="2" spans="3:77" ht="34.75" customHeight="1" thickTop="1" thickBot="1" x14ac:dyDescent="0.45">
      <c r="C2" s="7" t="s">
        <v>156</v>
      </c>
      <c r="D2" s="7" t="s">
        <v>68</v>
      </c>
      <c r="F2" s="439">
        <v>80</v>
      </c>
      <c r="G2" s="440"/>
      <c r="H2" s="502">
        <v>7</v>
      </c>
      <c r="I2" s="502"/>
      <c r="J2" s="503">
        <v>1</v>
      </c>
      <c r="K2" s="504"/>
      <c r="M2" s="268">
        <v>109</v>
      </c>
      <c r="N2" s="269">
        <v>12</v>
      </c>
      <c r="O2" s="270">
        <v>31</v>
      </c>
      <c r="P2"/>
      <c r="Q2"/>
      <c r="R2" s="472" t="s">
        <v>157</v>
      </c>
      <c r="S2" s="472"/>
      <c r="T2" s="472"/>
      <c r="U2" s="472"/>
      <c r="V2" s="472"/>
      <c r="W2" s="472"/>
      <c r="X2" s="472"/>
      <c r="Y2" s="472"/>
      <c r="Z2" s="498" t="s">
        <v>158</v>
      </c>
      <c r="AA2" s="499"/>
      <c r="AB2" s="680" t="s">
        <v>1154</v>
      </c>
      <c r="AC2" s="635"/>
      <c r="AD2" s="635"/>
      <c r="AE2" s="636"/>
      <c r="AF2" s="565" t="s">
        <v>1155</v>
      </c>
      <c r="AG2" s="565"/>
      <c r="AH2" s="566"/>
      <c r="AI2" s="566"/>
      <c r="AJ2" s="565"/>
      <c r="AK2" s="1"/>
      <c r="AL2" s="1"/>
      <c r="AM2" s="674"/>
      <c r="AN2" s="674"/>
      <c r="BJ2" s="1"/>
      <c r="BK2" s="1"/>
      <c r="BL2" s="1"/>
      <c r="BM2" s="1"/>
      <c r="BN2" s="1"/>
      <c r="BO2" s="1"/>
      <c r="BP2" s="1"/>
      <c r="BQ2" s="1"/>
      <c r="BR2" s="1"/>
      <c r="BS2" s="1"/>
      <c r="BT2" s="1"/>
      <c r="BU2" s="1"/>
      <c r="BV2" s="1"/>
      <c r="BW2" s="1"/>
      <c r="BX2" s="1"/>
      <c r="BY2" s="1"/>
    </row>
    <row r="3" spans="3:77" ht="46.75" customHeight="1" thickTop="1" thickBot="1" x14ac:dyDescent="0.45">
      <c r="C3" s="8" t="s">
        <v>0</v>
      </c>
      <c r="D3" s="9" t="s">
        <v>159</v>
      </c>
      <c r="F3" s="671" t="s">
        <v>1213</v>
      </c>
      <c r="G3" s="442"/>
      <c r="H3" s="443" t="s">
        <v>160</v>
      </c>
      <c r="I3" s="443"/>
      <c r="J3" s="458" t="s">
        <v>161</v>
      </c>
      <c r="K3" s="459"/>
      <c r="M3" s="675" t="s">
        <v>162</v>
      </c>
      <c r="N3" s="676"/>
      <c r="O3" s="677"/>
      <c r="P3"/>
      <c r="Q3"/>
      <c r="R3" s="453" t="s">
        <v>163</v>
      </c>
      <c r="S3" s="453"/>
      <c r="T3" s="453" t="s">
        <v>164</v>
      </c>
      <c r="U3" s="453"/>
      <c r="V3" s="453" t="s">
        <v>165</v>
      </c>
      <c r="W3" s="453"/>
      <c r="X3" s="453" t="s">
        <v>166</v>
      </c>
      <c r="Y3" s="453"/>
      <c r="Z3" s="454" t="s">
        <v>167</v>
      </c>
      <c r="AA3" s="455"/>
      <c r="AB3" s="456" t="s">
        <v>168</v>
      </c>
      <c r="AC3" s="457"/>
      <c r="AD3" s="500" t="s">
        <v>169</v>
      </c>
      <c r="AE3" s="501"/>
      <c r="AF3" s="348" t="str">
        <f>$M$2&amp;"年度C"</f>
        <v>109年度C</v>
      </c>
      <c r="AG3" s="350" t="str">
        <f>$M$2&amp;"年 1/1前 "</f>
        <v xml:space="preserve">109年 1/1前 </v>
      </c>
      <c r="AH3" s="352" t="str">
        <f>$M$2&amp;"年 1/1後"</f>
        <v>109年 1/1後</v>
      </c>
      <c r="AI3" s="353" t="str">
        <f>$M$2+1&amp;" 年前"</f>
        <v>110 年前</v>
      </c>
      <c r="AJ3" s="351" t="str">
        <f>$M$2+1&amp;"   年後"</f>
        <v>110   年後</v>
      </c>
      <c r="AK3" s="1"/>
      <c r="AL3" s="1"/>
      <c r="AM3" s="331">
        <f>DATE($M$2+1911-1,1,1)</f>
        <v>43466</v>
      </c>
      <c r="AN3" s="344">
        <f>DATE($M$2+1911,1,1)</f>
        <v>43831</v>
      </c>
      <c r="BJ3" s="1"/>
      <c r="BK3" s="1"/>
      <c r="BL3" s="1"/>
      <c r="BM3" s="1"/>
      <c r="BN3" s="1"/>
      <c r="BO3" s="1"/>
      <c r="BP3" s="1"/>
      <c r="BQ3" s="1"/>
      <c r="BR3" s="1"/>
      <c r="BS3" s="1"/>
      <c r="BT3" s="1"/>
      <c r="BU3" s="1"/>
      <c r="BV3" s="1"/>
      <c r="BW3" s="1"/>
      <c r="BX3" s="1"/>
      <c r="BY3" s="1"/>
    </row>
    <row r="4" spans="3:77" ht="22.25" customHeight="1" thickTop="1" thickBot="1" x14ac:dyDescent="0.45">
      <c r="C4" s="74">
        <v>0</v>
      </c>
      <c r="D4" s="35">
        <v>0</v>
      </c>
      <c r="F4" s="509"/>
      <c r="G4" s="510"/>
      <c r="H4" s="511">
        <f>DATE(F2+1911,H2,J2)+F4</f>
        <v>33420</v>
      </c>
      <c r="I4" s="512"/>
      <c r="J4" s="513">
        <f>IF(OR($H4=0,$H4&gt;$M$4),0,DATEDIF($H4+$G4,$M$4+1,"Y"))</f>
        <v>29</v>
      </c>
      <c r="K4" s="514"/>
      <c r="M4" s="665">
        <f>DATE($M$2+11,$N$2,$O$2)</f>
        <v>44196</v>
      </c>
      <c r="N4" s="666"/>
      <c r="O4" s="667"/>
      <c r="P4" s="271"/>
      <c r="Q4" s="272"/>
      <c r="R4" s="516">
        <f>X4+AF4</f>
        <v>30</v>
      </c>
      <c r="S4" s="516"/>
      <c r="T4" s="517">
        <f>1-(MONTH(H4)-1+(DAY(H4)-1)/DAY(EOMONTH((H4-1),0)))/12</f>
        <v>0.5</v>
      </c>
      <c r="U4" s="517"/>
      <c r="V4" s="518">
        <f>IF($H4=0,0,DATEDIF($H4+$G4,DATE(M2+1911,MONTH(H4),DAY(H4)),"Y"))</f>
        <v>29</v>
      </c>
      <c r="W4" s="518"/>
      <c r="X4" s="516">
        <f>IF(OR(V4=0,J4=0),0,ROUND(VLOOKUP(IF($V4&gt;$J$5,$J$5,$V4),特休表,2,0)*$T4,2))+IF(OR(V4=0,J4=0),0,VLOOKUP(IF($V4&gt;$J$5,$J$5,$V4-1),特休表,2,0)-ROUND(VLOOKUP(IF($V4&gt;$J$5,$J$5,$V4-1),特休表,2,0)*$T4,2))</f>
        <v>30</v>
      </c>
      <c r="Y4" s="516"/>
      <c r="Z4" s="519">
        <f>IF(H4=0,0,AB4+AD4+AF4)</f>
        <v>30</v>
      </c>
      <c r="AA4" s="520"/>
      <c r="AB4" s="678">
        <f>IF(V4=0,0,VLOOKUP(IF($V4&gt;$J$5,$J$5,$V4-1),特休表,2,0)-ROUND(VLOOKUP(IF(($V4-1)&gt;$J$5,$J$5,($V4-1)),特休表,2,0)*$T4,0))</f>
        <v>15</v>
      </c>
      <c r="AC4" s="679"/>
      <c r="AD4" s="496">
        <f>ROUND(VLOOKUP(($V$4),特休表,2)*T4,0)</f>
        <v>15</v>
      </c>
      <c r="AE4" s="497"/>
      <c r="AF4" s="359">
        <f>IF(AND(H4&gt;=$AM$4,H4&lt;=$AN$3),3,AH4+AI4)</f>
        <v>0</v>
      </c>
      <c r="AG4" s="360">
        <f>IF(AH4=0,0,3-$AH$4)</f>
        <v>0</v>
      </c>
      <c r="AH4" s="361">
        <f>IF(AND($H$4&gt;$AM$3,$H$4&lt;$AM$4),ROUND(3*(MONTH($H$4)-1+(DAY($H$4)-1)/DAY(EOMONTH(($H$4-1),0)))/6,2),0)</f>
        <v>0</v>
      </c>
      <c r="AI4" s="362">
        <f>IF(AND($H4&gt;$AN$3,$H4&lt;$AN$4),3-ROUND(3*(MONTH($H4)-1+(DAY($H4)-1)/DAY(EOMONTH(($H4-1),0)))/6,2),0)</f>
        <v>0</v>
      </c>
      <c r="AJ4" s="363">
        <f>IF($AI4=0,0,3-$AI4)</f>
        <v>0</v>
      </c>
      <c r="AK4" s="1"/>
      <c r="AL4" s="1"/>
      <c r="AM4" s="331">
        <f>DATE($M$2+1911-1,7,1)</f>
        <v>43647</v>
      </c>
      <c r="AN4" s="344">
        <f>DATE($M$2+1911,7,1)</f>
        <v>44013</v>
      </c>
      <c r="BJ4" s="1"/>
      <c r="BK4" s="1"/>
      <c r="BL4" s="1"/>
      <c r="BM4" s="1"/>
      <c r="BN4" s="1"/>
      <c r="BO4" s="1"/>
      <c r="BP4" s="1"/>
      <c r="BQ4" s="1"/>
      <c r="BR4" s="1"/>
      <c r="BS4" s="1"/>
      <c r="BT4" s="1"/>
      <c r="BU4" s="1"/>
      <c r="BV4" s="1"/>
      <c r="BW4" s="1"/>
      <c r="BX4" s="1"/>
      <c r="BY4" s="1"/>
    </row>
    <row r="5" spans="3:77" ht="19.25" customHeight="1" x14ac:dyDescent="0.4">
      <c r="C5" s="74">
        <v>0.5</v>
      </c>
      <c r="D5" s="35">
        <v>3</v>
      </c>
      <c r="F5"/>
      <c r="G5"/>
      <c r="H5" s="492" t="s">
        <v>170</v>
      </c>
      <c r="I5" s="492"/>
      <c r="J5" s="493">
        <v>24</v>
      </c>
      <c r="K5" s="493"/>
      <c r="L5" s="273"/>
      <c r="N5"/>
      <c r="O5"/>
      <c r="Q5" s="274"/>
      <c r="R5" s="53"/>
      <c r="T5" s="491" t="str">
        <f>"=(1- ("&amp;MONTH(H4)-1&amp;"+"&amp;(DAY(H4)-1)&amp;"/"&amp;DAY(EOMONTH((H4-1),0))&amp;")"&amp;"/12)"</f>
        <v>=(1- (6+0/30)/12)</v>
      </c>
      <c r="U5" s="491"/>
      <c r="V5" s="491"/>
      <c r="W5" s="491"/>
      <c r="X5" s="491"/>
      <c r="Y5" s="491"/>
      <c r="Z5" s="210" t="s">
        <v>244</v>
      </c>
      <c r="AA5" s="202"/>
      <c r="AB5" s="275"/>
      <c r="AC5" s="275"/>
      <c r="AD5" s="202"/>
      <c r="AE5" s="202"/>
      <c r="AF5"/>
      <c r="AG5"/>
      <c r="BJ5" s="1"/>
      <c r="BK5" s="1"/>
      <c r="BL5" s="1"/>
      <c r="BM5" s="1"/>
      <c r="BN5" s="1"/>
      <c r="BO5" s="1"/>
      <c r="BP5" s="1"/>
      <c r="BQ5" s="1"/>
      <c r="BR5" s="1"/>
      <c r="BS5" s="1"/>
      <c r="BT5" s="1"/>
      <c r="BU5" s="1"/>
      <c r="BV5" s="1"/>
      <c r="BW5" s="1"/>
      <c r="BX5" s="1"/>
      <c r="BY5" s="1"/>
    </row>
    <row r="6" spans="3:77" ht="22.25" customHeight="1" x14ac:dyDescent="0.4">
      <c r="C6" s="76">
        <v>1</v>
      </c>
      <c r="D6" s="35">
        <v>7</v>
      </c>
      <c r="F6"/>
      <c r="G6"/>
      <c r="H6"/>
      <c r="I6"/>
      <c r="J6" s="271"/>
      <c r="K6" s="271"/>
      <c r="L6" s="271"/>
      <c r="M6"/>
      <c r="N6"/>
      <c r="O6"/>
      <c r="R6" s="657">
        <f>T4</f>
        <v>0.5</v>
      </c>
      <c r="S6" s="657"/>
      <c r="T6" s="54" t="s">
        <v>171</v>
      </c>
      <c r="U6" s="54"/>
      <c r="Z6" s="203" t="s">
        <v>172</v>
      </c>
      <c r="AA6" s="202"/>
      <c r="AB6" s="202"/>
      <c r="AC6" s="202"/>
      <c r="AD6" s="202"/>
      <c r="AE6" s="202"/>
      <c r="AF6" s="276" t="s">
        <v>173</v>
      </c>
      <c r="AG6" s="1" t="str">
        <f>"("&amp;MONTH(H4)-1&amp;"+"&amp;(DAY(H4)-1)&amp;"/"&amp;DAY(EOMONTH((H4-1),0))&amp;")"&amp;"/6"</f>
        <v>(6+0/30)/6</v>
      </c>
      <c r="AH6"/>
      <c r="BJ6" s="1"/>
      <c r="BK6" s="1"/>
      <c r="BL6" s="1"/>
      <c r="BM6" s="1"/>
      <c r="BN6" s="1"/>
      <c r="BO6" s="1"/>
      <c r="BP6" s="1"/>
      <c r="BQ6" s="1"/>
      <c r="BR6" s="1"/>
      <c r="BS6" s="1"/>
      <c r="BT6" s="1"/>
      <c r="BU6" s="1"/>
      <c r="BV6" s="1"/>
      <c r="BW6" s="1"/>
      <c r="BX6" s="1"/>
      <c r="BY6" s="1"/>
    </row>
    <row r="7" spans="3:77" ht="22.25" customHeight="1" x14ac:dyDescent="0.4">
      <c r="C7" s="76">
        <v>2</v>
      </c>
      <c r="D7" s="35">
        <v>10</v>
      </c>
      <c r="F7"/>
      <c r="G7"/>
      <c r="H7"/>
      <c r="I7"/>
      <c r="J7"/>
      <c r="K7"/>
      <c r="L7"/>
      <c r="M7"/>
      <c r="N7"/>
      <c r="O7"/>
      <c r="P7"/>
      <c r="Q7"/>
      <c r="V7" s="3"/>
      <c r="X7" s="658"/>
      <c r="Y7" s="658"/>
      <c r="Z7" s="658"/>
      <c r="AA7" s="658"/>
      <c r="AB7" s="505"/>
      <c r="AC7" s="505"/>
      <c r="AD7" s="223"/>
      <c r="AE7" s="223"/>
      <c r="AF7" s="277" t="s">
        <v>174</v>
      </c>
      <c r="AG7" s="278">
        <f>(MONTH($H$4)-1+(DAY($H$4)-1)/DAY(EOMONTH(($H$4-1),0)))/6</f>
        <v>1</v>
      </c>
      <c r="AH7"/>
      <c r="BJ7" s="1"/>
      <c r="BK7" s="1"/>
      <c r="BL7" s="1"/>
      <c r="BM7" s="1"/>
      <c r="BN7" s="1"/>
      <c r="BO7" s="1"/>
      <c r="BP7" s="1"/>
      <c r="BQ7" s="1"/>
      <c r="BR7" s="1"/>
      <c r="BS7" s="1"/>
      <c r="BT7" s="1"/>
      <c r="BU7" s="1"/>
      <c r="BV7" s="1"/>
      <c r="BW7" s="1"/>
      <c r="BX7" s="1"/>
      <c r="BY7" s="1"/>
    </row>
    <row r="8" spans="3:77" ht="22.25" customHeight="1" x14ac:dyDescent="0.4">
      <c r="C8" s="76">
        <v>3</v>
      </c>
      <c r="D8" s="35">
        <v>14</v>
      </c>
      <c r="F8"/>
      <c r="G8"/>
      <c r="I8"/>
      <c r="J8"/>
      <c r="K8"/>
      <c r="L8"/>
      <c r="M8"/>
      <c r="N8"/>
      <c r="O8"/>
      <c r="P8"/>
      <c r="Q8" s="271"/>
      <c r="R8" s="271"/>
      <c r="T8" s="2"/>
      <c r="Z8" s="5"/>
      <c r="AA8" s="5"/>
      <c r="AF8" s="277"/>
      <c r="AG8" s="279"/>
      <c r="AH8"/>
      <c r="BJ8" s="1"/>
      <c r="BK8" s="1"/>
      <c r="BL8" s="1"/>
      <c r="BM8" s="1"/>
      <c r="BN8" s="1"/>
      <c r="BO8" s="1"/>
      <c r="BP8" s="1"/>
      <c r="BQ8" s="1"/>
      <c r="BR8" s="1"/>
      <c r="BS8" s="1"/>
      <c r="BT8" s="1"/>
      <c r="BU8" s="1"/>
      <c r="BV8" s="1"/>
      <c r="BW8" s="1"/>
      <c r="BX8" s="1"/>
      <c r="BY8" s="1"/>
    </row>
    <row r="9" spans="3:77" ht="22.25" customHeight="1" thickBot="1" x14ac:dyDescent="0.45">
      <c r="C9" s="76">
        <v>4</v>
      </c>
      <c r="D9" s="35">
        <v>14</v>
      </c>
      <c r="G9" s="462">
        <f>DATE(YEAR(N10)-1,H2,J2)</f>
        <v>43647</v>
      </c>
      <c r="H9" s="462"/>
      <c r="I9"/>
      <c r="J9"/>
      <c r="K9"/>
      <c r="L9" s="460">
        <f>DATE($M$2+1911-1,12,31)</f>
        <v>43830</v>
      </c>
      <c r="M9" s="460"/>
      <c r="N9" s="451">
        <f>N10</f>
        <v>43831</v>
      </c>
      <c r="O9" s="451"/>
      <c r="Q9" s="506">
        <f>DATE(YEAR($G$12)+1,MONTH($H$4),DAY($H$4))-1</f>
        <v>44012</v>
      </c>
      <c r="R9" s="506"/>
      <c r="S9" s="507">
        <f>DATE(YEAR(N10),H2,J2)</f>
        <v>44013</v>
      </c>
      <c r="T9" s="507"/>
      <c r="X9" s="460" t="s">
        <v>175</v>
      </c>
      <c r="Y9" s="460"/>
      <c r="Z9" s="461" t="s">
        <v>176</v>
      </c>
      <c r="AA9" s="461"/>
      <c r="AD9" s="508">
        <f>DATE(YEAR(N10)+1,H2,J2)</f>
        <v>44378</v>
      </c>
      <c r="AE9" s="508"/>
      <c r="BJ9" s="1"/>
      <c r="BK9" s="1"/>
      <c r="BL9" s="1"/>
      <c r="BM9" s="1"/>
      <c r="BN9" s="1"/>
      <c r="BO9" s="1"/>
      <c r="BP9" s="1"/>
      <c r="BQ9" s="1"/>
      <c r="BR9" s="1"/>
      <c r="BS9" s="1"/>
      <c r="BT9" s="1"/>
      <c r="BU9" s="1"/>
      <c r="BV9" s="1"/>
      <c r="BW9" s="1"/>
      <c r="BX9" s="1"/>
      <c r="BY9" s="1"/>
    </row>
    <row r="10" spans="3:77" ht="22.25" customHeight="1" thickTop="1" thickBot="1" x14ac:dyDescent="0.45">
      <c r="C10" s="76">
        <v>5</v>
      </c>
      <c r="D10" s="35">
        <v>15</v>
      </c>
      <c r="F10" s="4"/>
      <c r="G10" s="81" t="s">
        <v>65</v>
      </c>
      <c r="H10" s="82"/>
      <c r="I10" s="319" t="s">
        <v>1144</v>
      </c>
      <c r="J10" s="82"/>
      <c r="K10" s="82"/>
      <c r="L10" s="463" t="s">
        <v>72</v>
      </c>
      <c r="M10" s="463"/>
      <c r="N10" s="477">
        <f>J12+1</f>
        <v>43831</v>
      </c>
      <c r="O10" s="478"/>
      <c r="P10" s="318" t="s">
        <v>1143</v>
      </c>
      <c r="Q10" s="83"/>
      <c r="R10" s="84"/>
      <c r="S10" s="83" t="s">
        <v>65</v>
      </c>
      <c r="T10" s="83"/>
      <c r="U10" s="318" t="s">
        <v>131</v>
      </c>
      <c r="V10" s="83"/>
      <c r="W10" s="529">
        <f>V12</f>
        <v>44196</v>
      </c>
      <c r="X10" s="529"/>
      <c r="Y10" s="530"/>
      <c r="Z10" s="531">
        <f>W10+1</f>
        <v>44197</v>
      </c>
      <c r="AA10" s="531"/>
      <c r="AB10" s="319" t="s">
        <v>1142</v>
      </c>
      <c r="AC10" s="82"/>
      <c r="AD10" s="85"/>
      <c r="AE10" s="1" t="s">
        <v>177</v>
      </c>
      <c r="BJ10" s="1"/>
      <c r="BK10" s="1"/>
      <c r="BL10" s="1"/>
      <c r="BM10" s="1"/>
      <c r="BN10" s="1"/>
      <c r="BO10" s="1"/>
      <c r="BP10" s="1"/>
      <c r="BQ10" s="1"/>
      <c r="BR10" s="1"/>
      <c r="BS10" s="1"/>
      <c r="BT10" s="1"/>
      <c r="BU10" s="1"/>
      <c r="BV10" s="1"/>
      <c r="BW10" s="1"/>
      <c r="BX10" s="1"/>
      <c r="BY10" s="1"/>
    </row>
    <row r="11" spans="3:77" ht="22.25" customHeight="1" thickBot="1" x14ac:dyDescent="0.45">
      <c r="C11" s="76">
        <v>6</v>
      </c>
      <c r="D11" s="36">
        <v>15</v>
      </c>
      <c r="F11" s="5"/>
      <c r="G11" s="99">
        <f>IF(V4=0,0,V4-1)</f>
        <v>28</v>
      </c>
      <c r="H11" s="100" t="s">
        <v>178</v>
      </c>
      <c r="I11" s="101"/>
      <c r="J11" s="101"/>
      <c r="K11" s="101"/>
      <c r="L11" s="101"/>
      <c r="M11" s="101">
        <f>IF(V4=0,0,VLOOKUP(($V$4-1),特休表,2))</f>
        <v>30</v>
      </c>
      <c r="N11" s="101" t="s">
        <v>64</v>
      </c>
      <c r="O11" s="101"/>
      <c r="P11" s="101"/>
      <c r="Q11" s="101"/>
      <c r="R11" s="102"/>
      <c r="S11" s="103">
        <f>V4</f>
        <v>29</v>
      </c>
      <c r="T11" s="104" t="s">
        <v>178</v>
      </c>
      <c r="U11" s="104"/>
      <c r="V11" s="104"/>
      <c r="W11" s="104"/>
      <c r="X11" s="104"/>
      <c r="Y11" s="104">
        <f>VLOOKUP(($V$4),特休表,2)</f>
        <v>30</v>
      </c>
      <c r="Z11" s="104" t="s">
        <v>64</v>
      </c>
      <c r="AA11" s="104"/>
      <c r="AB11" s="104"/>
      <c r="AC11" s="104"/>
      <c r="AD11" s="105"/>
      <c r="BJ11" s="1"/>
      <c r="BK11" s="1"/>
      <c r="BL11" s="1"/>
      <c r="BM11" s="1"/>
      <c r="BN11" s="1"/>
      <c r="BO11" s="1"/>
      <c r="BP11" s="1"/>
      <c r="BQ11" s="1"/>
      <c r="BR11" s="1"/>
      <c r="BS11" s="1"/>
      <c r="BT11" s="1"/>
      <c r="BU11" s="1"/>
      <c r="BV11" s="1"/>
      <c r="BW11" s="1"/>
      <c r="BX11" s="1"/>
      <c r="BY11" s="1"/>
    </row>
    <row r="12" spans="3:77" ht="22.25" customHeight="1" x14ac:dyDescent="0.4">
      <c r="C12" s="76">
        <v>7</v>
      </c>
      <c r="D12" s="36">
        <v>15</v>
      </c>
      <c r="F12" s="4"/>
      <c r="G12" s="479">
        <f>DATE($M$2+1911-1,MONTH($H$4),DAY($H$4))</f>
        <v>43647</v>
      </c>
      <c r="H12" s="480"/>
      <c r="I12" s="109"/>
      <c r="J12" s="481">
        <f>DATE($M$2+1911-1,12,31)</f>
        <v>43830</v>
      </c>
      <c r="K12" s="481"/>
      <c r="L12" s="481"/>
      <c r="M12" s="481"/>
      <c r="N12" s="482">
        <f>N10</f>
        <v>43831</v>
      </c>
      <c r="O12" s="483"/>
      <c r="P12" s="484">
        <f>DATE(YEAR($G$12)+1,MONTH($H$4),DAY($H$4))-1</f>
        <v>44012</v>
      </c>
      <c r="Q12" s="484"/>
      <c r="R12" s="485"/>
      <c r="S12" s="486">
        <f>P12+1</f>
        <v>44013</v>
      </c>
      <c r="T12" s="487"/>
      <c r="U12" s="110"/>
      <c r="V12" s="448">
        <f>DATE(YEAR($J$12)+1,12,31)</f>
        <v>44196</v>
      </c>
      <c r="W12" s="448"/>
      <c r="X12" s="448"/>
      <c r="Y12" s="488"/>
      <c r="Z12" s="489">
        <f>V12+1</f>
        <v>44197</v>
      </c>
      <c r="AA12" s="490"/>
      <c r="AB12" s="448">
        <f>DATE(YEAR($G$12)+2,MONTH($H$4),DAY($H$4))-1</f>
        <v>44377</v>
      </c>
      <c r="AC12" s="448"/>
      <c r="AD12" s="449"/>
      <c r="BJ12" s="1"/>
      <c r="BK12" s="1"/>
      <c r="BL12" s="1"/>
      <c r="BM12" s="1"/>
      <c r="BN12" s="1"/>
      <c r="BO12" s="1"/>
      <c r="BP12" s="1"/>
      <c r="BQ12" s="1"/>
      <c r="BR12" s="1"/>
      <c r="BS12" s="1"/>
      <c r="BT12" s="1"/>
      <c r="BU12" s="1"/>
      <c r="BV12" s="1"/>
      <c r="BW12" s="1"/>
      <c r="BX12" s="1"/>
      <c r="BY12" s="1"/>
    </row>
    <row r="13" spans="3:77" ht="22.25" customHeight="1" x14ac:dyDescent="0.4">
      <c r="C13" s="76">
        <v>8</v>
      </c>
      <c r="D13" s="36">
        <v>15</v>
      </c>
      <c r="F13" s="4"/>
      <c r="G13" s="88"/>
      <c r="H13" s="89"/>
      <c r="I13" s="90" t="s">
        <v>179</v>
      </c>
      <c r="J13" s="450">
        <f>$T$4</f>
        <v>0.5</v>
      </c>
      <c r="K13" s="450"/>
      <c r="L13" s="91"/>
      <c r="M13" s="89"/>
      <c r="N13" s="113"/>
      <c r="O13" s="114" t="s">
        <v>179</v>
      </c>
      <c r="P13" s="672">
        <f>(1-$J$13)</f>
        <v>0.5</v>
      </c>
      <c r="Q13" s="672"/>
      <c r="R13" s="115"/>
      <c r="S13" s="89"/>
      <c r="T13" s="89"/>
      <c r="U13" s="90" t="s">
        <v>179</v>
      </c>
      <c r="V13" s="450">
        <f>$T$4</f>
        <v>0.5</v>
      </c>
      <c r="W13" s="450"/>
      <c r="X13" s="92"/>
      <c r="Y13" s="93"/>
      <c r="Z13" s="116"/>
      <c r="AA13" s="114" t="s">
        <v>179</v>
      </c>
      <c r="AB13" s="673">
        <f>(1-$J$13)</f>
        <v>0.5</v>
      </c>
      <c r="AC13" s="673"/>
      <c r="AD13" s="115"/>
      <c r="BJ13" s="1"/>
      <c r="BK13" s="1"/>
      <c r="BL13" s="1"/>
      <c r="BM13" s="1"/>
      <c r="BN13" s="1"/>
      <c r="BO13" s="1"/>
      <c r="BP13" s="1"/>
      <c r="BQ13" s="1"/>
      <c r="BR13" s="1"/>
      <c r="BS13" s="1"/>
      <c r="BT13" s="1"/>
      <c r="BU13" s="1"/>
      <c r="BV13" s="1"/>
      <c r="BW13" s="1"/>
      <c r="BX13" s="1"/>
      <c r="BY13" s="1"/>
    </row>
    <row r="14" spans="3:77" ht="22.25" customHeight="1" thickBot="1" x14ac:dyDescent="0.45">
      <c r="C14" s="76">
        <v>9</v>
      </c>
      <c r="D14" s="36">
        <v>15</v>
      </c>
      <c r="F14" s="4"/>
      <c r="G14" s="106"/>
      <c r="H14" s="90" t="s">
        <v>180</v>
      </c>
      <c r="I14" s="107">
        <f>M11</f>
        <v>30</v>
      </c>
      <c r="J14" s="98" t="s">
        <v>181</v>
      </c>
      <c r="K14" s="355">
        <f>J13</f>
        <v>0.5</v>
      </c>
      <c r="L14" s="211" t="s">
        <v>182</v>
      </c>
      <c r="M14" s="356">
        <f>I14*K14</f>
        <v>15</v>
      </c>
      <c r="N14" s="117"/>
      <c r="O14" s="118" t="s">
        <v>180</v>
      </c>
      <c r="P14" s="119">
        <f>M11</f>
        <v>30</v>
      </c>
      <c r="Q14" s="119" t="s">
        <v>183</v>
      </c>
      <c r="R14" s="120">
        <f>K15</f>
        <v>15</v>
      </c>
      <c r="S14" s="89"/>
      <c r="T14" s="90" t="s">
        <v>180</v>
      </c>
      <c r="U14" s="98">
        <f>Y11</f>
        <v>30</v>
      </c>
      <c r="V14" s="98" t="s">
        <v>181</v>
      </c>
      <c r="W14" s="354">
        <f>V13</f>
        <v>0.5</v>
      </c>
      <c r="X14" s="98" t="s">
        <v>182</v>
      </c>
      <c r="Y14" s="356">
        <f>U14*W14</f>
        <v>15</v>
      </c>
      <c r="Z14" s="108"/>
      <c r="AA14" s="118" t="s">
        <v>180</v>
      </c>
      <c r="AB14" s="121">
        <f>Y11</f>
        <v>30</v>
      </c>
      <c r="AC14" s="121" t="s">
        <v>183</v>
      </c>
      <c r="AD14" s="120">
        <f>W15</f>
        <v>15</v>
      </c>
      <c r="BJ14" s="1"/>
      <c r="BK14" s="1"/>
      <c r="BL14" s="1"/>
      <c r="BM14" s="1"/>
      <c r="BN14" s="1"/>
      <c r="BO14" s="1"/>
      <c r="BP14" s="1"/>
      <c r="BQ14" s="1"/>
      <c r="BR14" s="1"/>
      <c r="BS14" s="1"/>
      <c r="BT14" s="1"/>
      <c r="BU14" s="1"/>
      <c r="BV14" s="1"/>
      <c r="BW14" s="1"/>
      <c r="BX14" s="1"/>
      <c r="BY14" s="1"/>
    </row>
    <row r="15" spans="3:77" ht="22.25" customHeight="1" thickBot="1" x14ac:dyDescent="0.45">
      <c r="C15" s="76">
        <v>10</v>
      </c>
      <c r="D15" s="35">
        <v>16</v>
      </c>
      <c r="F15" s="4"/>
      <c r="G15" s="573" t="s">
        <v>185</v>
      </c>
      <c r="H15" s="574"/>
      <c r="I15" s="574"/>
      <c r="J15" s="122" t="s">
        <v>182</v>
      </c>
      <c r="K15" s="209">
        <f>ROUND(I14*K14,0)</f>
        <v>15</v>
      </c>
      <c r="L15" s="208"/>
      <c r="M15" s="111"/>
      <c r="N15" s="123"/>
      <c r="O15" s="124" t="s">
        <v>182</v>
      </c>
      <c r="P15" s="207">
        <f>M11-K15</f>
        <v>15</v>
      </c>
      <c r="Q15" s="206"/>
      <c r="R15" s="125"/>
      <c r="S15" s="575" t="s">
        <v>184</v>
      </c>
      <c r="T15" s="576"/>
      <c r="U15" s="576"/>
      <c r="V15" s="124" t="s">
        <v>182</v>
      </c>
      <c r="W15" s="206">
        <f>ROUND(U14*W14,0)</f>
        <v>15</v>
      </c>
      <c r="X15" s="206"/>
      <c r="Y15" s="280"/>
      <c r="Z15" s="111"/>
      <c r="AA15" s="122" t="s">
        <v>182</v>
      </c>
      <c r="AB15" s="209">
        <f>AB14-AD14</f>
        <v>15</v>
      </c>
      <c r="AC15" s="208"/>
      <c r="AD15" s="126"/>
      <c r="BJ15" s="1"/>
      <c r="BK15" s="1"/>
      <c r="BL15" s="1"/>
      <c r="BM15" s="1"/>
      <c r="BN15" s="1"/>
      <c r="BO15" s="1"/>
      <c r="BP15" s="1"/>
      <c r="BQ15" s="1"/>
      <c r="BR15" s="1"/>
      <c r="BS15" s="1"/>
      <c r="BT15" s="1"/>
      <c r="BU15" s="1"/>
      <c r="BV15" s="1"/>
      <c r="BW15" s="1"/>
      <c r="BX15" s="1"/>
      <c r="BY15" s="1"/>
    </row>
    <row r="16" spans="3:77" ht="22.25" customHeight="1" thickTop="1" thickBot="1" x14ac:dyDescent="0.45">
      <c r="C16" s="76">
        <v>11</v>
      </c>
      <c r="D16" s="36">
        <v>17</v>
      </c>
      <c r="F16" s="5"/>
      <c r="G16" s="112"/>
      <c r="H16" s="127"/>
      <c r="I16" s="127"/>
      <c r="J16" s="127" t="s">
        <v>185</v>
      </c>
      <c r="K16"/>
      <c r="L16" s="127"/>
      <c r="M16" s="127"/>
      <c r="N16" s="128"/>
      <c r="O16" s="129"/>
      <c r="P16" s="129"/>
      <c r="Q16" s="130" t="s">
        <v>182</v>
      </c>
      <c r="R16" s="224">
        <f>P15</f>
        <v>15</v>
      </c>
      <c r="S16" s="129" t="s">
        <v>186</v>
      </c>
      <c r="T16" s="129">
        <f>W15</f>
        <v>15</v>
      </c>
      <c r="U16" s="130" t="s">
        <v>182</v>
      </c>
      <c r="V16" s="521">
        <f>P15+W15</f>
        <v>30</v>
      </c>
      <c r="W16" s="521"/>
      <c r="X16" s="129" t="s">
        <v>187</v>
      </c>
      <c r="Y16" s="131"/>
      <c r="Z16" s="127"/>
      <c r="AA16" s="127"/>
      <c r="AB16" s="127"/>
      <c r="AC16" s="127"/>
      <c r="AD16" s="127"/>
      <c r="BJ16" s="1"/>
      <c r="BK16" s="1"/>
      <c r="BL16" s="1"/>
      <c r="BM16" s="1"/>
      <c r="BN16" s="1"/>
      <c r="BO16" s="1"/>
      <c r="BP16" s="1"/>
      <c r="BQ16" s="1"/>
      <c r="BR16" s="1"/>
      <c r="BS16" s="1"/>
      <c r="BT16" s="1"/>
      <c r="BU16" s="1"/>
      <c r="BV16" s="1"/>
      <c r="BW16" s="1"/>
      <c r="BX16" s="1"/>
      <c r="BY16" s="1"/>
    </row>
    <row r="17" spans="3:77" ht="22.25" customHeight="1" thickTop="1" x14ac:dyDescent="0.4">
      <c r="C17" s="76">
        <v>12</v>
      </c>
      <c r="D17" s="36">
        <v>18</v>
      </c>
      <c r="J17" s="132" t="s">
        <v>188</v>
      </c>
      <c r="K17" s="132"/>
      <c r="L17" s="132"/>
      <c r="M17" s="132"/>
      <c r="N17" s="522">
        <f>N10</f>
        <v>43831</v>
      </c>
      <c r="O17" s="522"/>
      <c r="P17" s="132"/>
      <c r="Q17" s="132" t="s">
        <v>189</v>
      </c>
      <c r="R17" s="132"/>
      <c r="S17" s="127"/>
      <c r="T17" s="127"/>
      <c r="U17" s="127"/>
      <c r="V17" s="127"/>
      <c r="W17" s="523">
        <f>W10</f>
        <v>44196</v>
      </c>
      <c r="X17" s="523"/>
      <c r="Y17" s="523"/>
      <c r="BJ17" s="1"/>
      <c r="BK17" s="1"/>
      <c r="BL17" s="1"/>
      <c r="BM17" s="1"/>
      <c r="BN17" s="1"/>
      <c r="BO17" s="1"/>
      <c r="BP17" s="1"/>
      <c r="BQ17" s="1"/>
      <c r="BR17" s="1"/>
      <c r="BS17" s="1"/>
      <c r="BT17" s="1"/>
      <c r="BU17" s="1"/>
      <c r="BV17" s="1"/>
      <c r="BW17" s="1"/>
      <c r="BX17" s="1"/>
      <c r="BY17" s="1"/>
    </row>
    <row r="18" spans="3:77" ht="22.25" customHeight="1" x14ac:dyDescent="0.4">
      <c r="C18" s="76">
        <v>13</v>
      </c>
      <c r="D18" s="36">
        <v>19</v>
      </c>
      <c r="G18" s="95" t="s">
        <v>190</v>
      </c>
      <c r="BJ18" s="1"/>
      <c r="BK18" s="1"/>
      <c r="BL18" s="1"/>
      <c r="BM18" s="1"/>
      <c r="BN18" s="1"/>
      <c r="BO18" s="1"/>
      <c r="BP18" s="1"/>
      <c r="BQ18" s="1"/>
      <c r="BR18" s="1"/>
      <c r="BS18" s="1"/>
      <c r="BT18" s="1"/>
      <c r="BU18" s="1"/>
      <c r="BV18" s="1"/>
      <c r="BW18" s="1"/>
      <c r="BX18" s="1"/>
      <c r="BY18" s="1"/>
    </row>
    <row r="19" spans="3:77" ht="22.25" customHeight="1" x14ac:dyDescent="0.4">
      <c r="C19" s="76">
        <v>14</v>
      </c>
      <c r="D19" s="36">
        <v>20</v>
      </c>
      <c r="BJ19" s="1"/>
      <c r="BK19" s="1"/>
      <c r="BL19" s="1"/>
      <c r="BM19" s="1"/>
      <c r="BN19" s="1"/>
      <c r="BO19" s="1"/>
      <c r="BP19" s="1"/>
      <c r="BQ19" s="1"/>
      <c r="BR19" s="1"/>
      <c r="BS19" s="1"/>
      <c r="BT19" s="1"/>
      <c r="BU19" s="1"/>
      <c r="BV19" s="1"/>
      <c r="BW19" s="1"/>
      <c r="BX19" s="1"/>
      <c r="BY19" s="1"/>
    </row>
    <row r="20" spans="3:77" ht="22.25" customHeight="1" x14ac:dyDescent="0.4">
      <c r="C20" s="76">
        <v>15</v>
      </c>
      <c r="D20" s="36">
        <v>21</v>
      </c>
      <c r="F20" s="49"/>
      <c r="G20" s="49"/>
      <c r="H20" s="174"/>
      <c r="I20" s="174"/>
      <c r="J20" s="431">
        <f>I$27</f>
        <v>107</v>
      </c>
      <c r="K20" s="431"/>
      <c r="L20" s="49"/>
      <c r="M20" s="174"/>
      <c r="N20" s="524">
        <f>M27</f>
        <v>108</v>
      </c>
      <c r="O20" s="524"/>
      <c r="P20" s="175"/>
      <c r="Q20" s="175"/>
      <c r="R20" s="525">
        <f>Q27</f>
        <v>109</v>
      </c>
      <c r="S20" s="525"/>
      <c r="T20" s="49"/>
      <c r="U20" s="49"/>
      <c r="V20" s="526">
        <f>U27</f>
        <v>110</v>
      </c>
      <c r="W20" s="526"/>
      <c r="X20" s="49"/>
      <c r="Y20" s="49"/>
      <c r="Z20" s="431">
        <f>Y27</f>
        <v>111</v>
      </c>
      <c r="AA20" s="431"/>
      <c r="AB20" s="49"/>
      <c r="AC20" s="49"/>
      <c r="AD20" s="431">
        <f>AC27</f>
        <v>112</v>
      </c>
      <c r="AE20" s="431"/>
      <c r="BJ20" s="1"/>
      <c r="BK20" s="1"/>
      <c r="BL20" s="1"/>
      <c r="BM20" s="1"/>
      <c r="BN20" s="1"/>
      <c r="BO20" s="1"/>
      <c r="BP20" s="1"/>
      <c r="BQ20" s="1"/>
      <c r="BR20" s="1"/>
      <c r="BS20" s="1"/>
      <c r="BT20" s="1"/>
      <c r="BU20" s="1"/>
      <c r="BV20" s="1"/>
      <c r="BW20" s="1"/>
      <c r="BX20" s="1"/>
      <c r="BY20" s="1"/>
    </row>
    <row r="21" spans="3:77" ht="22.25" customHeight="1" x14ac:dyDescent="0.4">
      <c r="C21" s="76">
        <v>16</v>
      </c>
      <c r="D21" s="36">
        <v>22</v>
      </c>
      <c r="F21" s="436" t="s">
        <v>160</v>
      </c>
      <c r="G21" s="436"/>
      <c r="H21" s="437">
        <f>$H$4</f>
        <v>33420</v>
      </c>
      <c r="I21" s="438"/>
      <c r="J21" s="176">
        <f>K21-1</f>
        <v>43281</v>
      </c>
      <c r="K21" s="185">
        <f>DATE(I27+1911,$H$2,$J$2)</f>
        <v>43282</v>
      </c>
      <c r="L21" s="186"/>
      <c r="M21" s="186"/>
      <c r="N21" s="187">
        <f>O21-1</f>
        <v>43646</v>
      </c>
      <c r="O21" s="182">
        <f>DATE(M27+1911,$H$2,$J$2)</f>
        <v>43647</v>
      </c>
      <c r="P21" s="183"/>
      <c r="Q21" s="183"/>
      <c r="R21" s="184">
        <f>S21-1</f>
        <v>44012</v>
      </c>
      <c r="S21" s="185">
        <f>DATE(Q27+1911,$H$2,$J$2)</f>
        <v>44013</v>
      </c>
      <c r="T21" s="186"/>
      <c r="U21" s="186"/>
      <c r="V21" s="187">
        <f>W21-1</f>
        <v>44377</v>
      </c>
      <c r="W21" s="182">
        <f>DATE(U27+1911,$H$2,$J$2)</f>
        <v>44378</v>
      </c>
      <c r="X21" s="183"/>
      <c r="Y21" s="183"/>
      <c r="Z21" s="184">
        <f>AA21-1</f>
        <v>44742</v>
      </c>
      <c r="AA21" s="185">
        <f>DATE(Y27+1911,$H$2,$J$2)</f>
        <v>44743</v>
      </c>
      <c r="AB21" s="186"/>
      <c r="AC21" s="186"/>
      <c r="AD21" s="187">
        <f>AE21-1</f>
        <v>45107</v>
      </c>
      <c r="AE21" s="181">
        <f>DATE(AC27+1911,$H$2,$J$2)</f>
        <v>45108</v>
      </c>
      <c r="AF21" s="28"/>
      <c r="BJ21" s="1"/>
      <c r="BK21" s="1"/>
      <c r="BL21" s="1"/>
      <c r="BM21" s="1"/>
      <c r="BN21" s="1"/>
      <c r="BO21" s="1"/>
      <c r="BP21" s="1"/>
      <c r="BQ21" s="1"/>
      <c r="BR21" s="1"/>
      <c r="BS21" s="1"/>
      <c r="BT21" s="1"/>
      <c r="BU21" s="1"/>
      <c r="BV21" s="1"/>
      <c r="BW21" s="1"/>
      <c r="BX21" s="1"/>
      <c r="BY21" s="1"/>
    </row>
    <row r="22" spans="3:77" ht="22.25" customHeight="1" x14ac:dyDescent="0.4">
      <c r="C22" s="76">
        <v>17</v>
      </c>
      <c r="D22" s="36">
        <v>23</v>
      </c>
      <c r="F22" s="415" t="s">
        <v>191</v>
      </c>
      <c r="G22" s="415"/>
      <c r="H22" s="415"/>
      <c r="I22" s="418">
        <f>IF((K22-1)&lt;0,0,K22-1)</f>
        <v>26</v>
      </c>
      <c r="J22" s="419"/>
      <c r="K22" s="420">
        <f>I27-(YEAR($H$4)-1911)</f>
        <v>27</v>
      </c>
      <c r="L22" s="420"/>
      <c r="M22" s="420"/>
      <c r="N22" s="420"/>
      <c r="O22" s="421">
        <f>M27-(YEAR($H$4)-1911)</f>
        <v>28</v>
      </c>
      <c r="P22" s="421"/>
      <c r="Q22" s="421"/>
      <c r="R22" s="421"/>
      <c r="S22" s="420">
        <f>Q27-(YEAR($H$4)-1911)</f>
        <v>29</v>
      </c>
      <c r="T22" s="420"/>
      <c r="U22" s="420"/>
      <c r="V22" s="420"/>
      <c r="W22" s="421">
        <f>U27-(YEAR($H$4)-1911)</f>
        <v>30</v>
      </c>
      <c r="X22" s="421"/>
      <c r="Y22" s="421"/>
      <c r="Z22" s="421"/>
      <c r="AA22" s="420">
        <f>Y27-(YEAR($H$4)-1911)</f>
        <v>31</v>
      </c>
      <c r="AB22" s="420"/>
      <c r="AC22" s="420"/>
      <c r="AD22" s="420"/>
      <c r="AE22" s="422">
        <f>AA22+1</f>
        <v>32</v>
      </c>
      <c r="AF22" s="423"/>
      <c r="BJ22" s="1"/>
      <c r="BK22" s="1"/>
      <c r="BL22" s="1"/>
      <c r="BM22" s="1"/>
      <c r="BN22" s="1"/>
      <c r="BO22" s="1"/>
      <c r="BP22" s="1"/>
      <c r="BQ22" s="1"/>
      <c r="BR22" s="1"/>
      <c r="BS22" s="1"/>
      <c r="BT22" s="1"/>
      <c r="BU22" s="1"/>
      <c r="BV22" s="1"/>
      <c r="BW22" s="1"/>
      <c r="BX22" s="1"/>
      <c r="BY22" s="1"/>
    </row>
    <row r="23" spans="3:77" ht="22.25" customHeight="1" thickBot="1" x14ac:dyDescent="0.45">
      <c r="C23" s="76">
        <v>18</v>
      </c>
      <c r="D23" s="36">
        <v>24</v>
      </c>
      <c r="F23" s="415" t="s">
        <v>192</v>
      </c>
      <c r="G23" s="415"/>
      <c r="H23" s="424"/>
      <c r="I23" s="425">
        <f>IF(ISNA(VLOOKUP((K$22-1),特休表,2,0)),0,VLOOKUP((K$22-1),特休表,2,0))</f>
        <v>30</v>
      </c>
      <c r="J23" s="426"/>
      <c r="K23" s="427">
        <f>IF(ISNA(VLOOKUP(K$22,特休表,2,0)),0,VLOOKUP(K$22,特休表,2,0))</f>
        <v>30</v>
      </c>
      <c r="L23" s="427"/>
      <c r="M23" s="427"/>
      <c r="N23" s="427"/>
      <c r="O23" s="428">
        <f>IF(ISNA(VLOOKUP(O$22,特休表,2,0)),0,VLOOKUP(O$22,特休表,2,0))</f>
        <v>30</v>
      </c>
      <c r="P23" s="428"/>
      <c r="Q23" s="428"/>
      <c r="R23" s="428"/>
      <c r="S23" s="427">
        <f>VLOOKUP(S$22,特休表,2,0)</f>
        <v>30</v>
      </c>
      <c r="T23" s="427"/>
      <c r="U23" s="427"/>
      <c r="V23" s="427"/>
      <c r="W23" s="428">
        <f>VLOOKUP(W$22,特休表,2,0)</f>
        <v>30</v>
      </c>
      <c r="X23" s="428"/>
      <c r="Y23" s="428"/>
      <c r="Z23" s="428"/>
      <c r="AA23" s="427">
        <f>VLOOKUP(AA$22,特休表,2,0)</f>
        <v>30</v>
      </c>
      <c r="AB23" s="427"/>
      <c r="AC23" s="427"/>
      <c r="AD23" s="427"/>
      <c r="AE23" s="429">
        <f>VLOOKUP((AA22+1),特休表,2,0)</f>
        <v>30</v>
      </c>
      <c r="AF23" s="430"/>
      <c r="BJ23" s="1"/>
      <c r="BK23" s="1"/>
      <c r="BL23" s="1"/>
      <c r="BM23" s="1"/>
      <c r="BN23" s="1"/>
      <c r="BO23" s="1"/>
      <c r="BP23" s="1"/>
      <c r="BQ23" s="1"/>
      <c r="BR23" s="1"/>
      <c r="BS23" s="1"/>
      <c r="BT23" s="1"/>
      <c r="BU23" s="1"/>
      <c r="BV23" s="1"/>
      <c r="BW23" s="1"/>
      <c r="BX23" s="1"/>
      <c r="BY23" s="1"/>
    </row>
    <row r="24" spans="3:77" ht="22.25" customHeight="1" x14ac:dyDescent="0.4">
      <c r="C24" s="76">
        <v>19</v>
      </c>
      <c r="D24" s="36">
        <v>25</v>
      </c>
      <c r="F24" s="49"/>
      <c r="G24" s="431" t="s">
        <v>193</v>
      </c>
      <c r="H24" s="432"/>
      <c r="I24" s="197">
        <f>DATE(I27+1911,1,1)</f>
        <v>43101</v>
      </c>
      <c r="J24" s="198">
        <f>J21</f>
        <v>43281</v>
      </c>
      <c r="K24" s="199">
        <f>K21</f>
        <v>43282</v>
      </c>
      <c r="L24" s="200">
        <f>DATE(I27+1911,12,31)</f>
        <v>43465</v>
      </c>
      <c r="M24" s="192">
        <f>DATE(M27+1911,1,1)</f>
        <v>43466</v>
      </c>
      <c r="N24" s="193">
        <f>N21</f>
        <v>43646</v>
      </c>
      <c r="O24" s="194">
        <f>O21</f>
        <v>43647</v>
      </c>
      <c r="P24" s="195">
        <f>DATE(M27+1911,12,31)</f>
        <v>43830</v>
      </c>
      <c r="Q24" s="197">
        <f>DATE(Q27+1911,1,1)</f>
        <v>43831</v>
      </c>
      <c r="R24" s="198">
        <f>R21</f>
        <v>44012</v>
      </c>
      <c r="S24" s="199">
        <f>S21</f>
        <v>44013</v>
      </c>
      <c r="T24" s="200">
        <f>DATE(Q27+1911,12,31)</f>
        <v>44196</v>
      </c>
      <c r="U24" s="212">
        <f>DATE(U27+1911,1,1)</f>
        <v>44197</v>
      </c>
      <c r="V24" s="193">
        <f>V21</f>
        <v>44377</v>
      </c>
      <c r="W24" s="194">
        <f>W21</f>
        <v>44378</v>
      </c>
      <c r="X24" s="213">
        <f>DATE(U27+1911,12,31)</f>
        <v>44561</v>
      </c>
      <c r="Y24" s="197">
        <f>DATE(Y27+1911,1,1)</f>
        <v>44562</v>
      </c>
      <c r="Z24" s="198">
        <f>Z21</f>
        <v>44742</v>
      </c>
      <c r="AA24" s="199">
        <f>AA21</f>
        <v>44743</v>
      </c>
      <c r="AB24" s="200">
        <f>DATE(Y27+1911,12,31)</f>
        <v>44926</v>
      </c>
      <c r="AC24" s="192">
        <f>DATE(AC27+1911,1,1)</f>
        <v>44927</v>
      </c>
      <c r="AD24" s="193">
        <f>AD21</f>
        <v>45107</v>
      </c>
      <c r="AE24" s="194">
        <f>AE21</f>
        <v>45108</v>
      </c>
      <c r="AF24" s="195">
        <f>DATE(AC27+1911,12,31)</f>
        <v>45291</v>
      </c>
      <c r="BJ24" s="1"/>
      <c r="BK24" s="1"/>
      <c r="BL24" s="1"/>
      <c r="BM24" s="1"/>
      <c r="BN24" s="1"/>
      <c r="BO24" s="1"/>
      <c r="BP24" s="1"/>
      <c r="BQ24" s="1"/>
      <c r="BR24" s="1"/>
      <c r="BS24" s="1"/>
      <c r="BT24" s="1"/>
      <c r="BU24" s="1"/>
      <c r="BV24" s="1"/>
      <c r="BW24" s="1"/>
      <c r="BX24" s="1"/>
      <c r="BY24" s="1"/>
    </row>
    <row r="25" spans="3:77" ht="22.25" customHeight="1" x14ac:dyDescent="0.4">
      <c r="C25" s="76">
        <v>20</v>
      </c>
      <c r="D25" s="36">
        <v>26</v>
      </c>
      <c r="F25" s="28"/>
      <c r="G25" s="28"/>
      <c r="H25" s="70" t="s">
        <v>179</v>
      </c>
      <c r="I25" s="411">
        <f>1-$T$4</f>
        <v>0.5</v>
      </c>
      <c r="J25" s="412"/>
      <c r="K25" s="464">
        <f>$T$4</f>
        <v>0.5</v>
      </c>
      <c r="L25" s="465"/>
      <c r="M25" s="399">
        <f>1-$T$4</f>
        <v>0.5</v>
      </c>
      <c r="N25" s="400"/>
      <c r="O25" s="401">
        <f>$T$4</f>
        <v>0.5</v>
      </c>
      <c r="P25" s="402"/>
      <c r="Q25" s="403">
        <f>1-$T$4</f>
        <v>0.5</v>
      </c>
      <c r="R25" s="404"/>
      <c r="S25" s="405">
        <f>$T$4</f>
        <v>0.5</v>
      </c>
      <c r="T25" s="406"/>
      <c r="U25" s="407">
        <f>1-$T$4</f>
        <v>0.5</v>
      </c>
      <c r="V25" s="408"/>
      <c r="W25" s="409">
        <f>$T$4</f>
        <v>0.5</v>
      </c>
      <c r="X25" s="410"/>
      <c r="Y25" s="411">
        <f>1-$T$4</f>
        <v>0.5</v>
      </c>
      <c r="Z25" s="412"/>
      <c r="AA25" s="413">
        <f>$T$4</f>
        <v>0.5</v>
      </c>
      <c r="AB25" s="414"/>
      <c r="AC25" s="414">
        <f>1-$T$4</f>
        <v>0.5</v>
      </c>
      <c r="AD25" s="408"/>
      <c r="AE25" s="409">
        <f>$T$4</f>
        <v>0.5</v>
      </c>
      <c r="AF25" s="411"/>
      <c r="BJ25" s="1"/>
      <c r="BK25" s="1"/>
      <c r="BL25" s="1"/>
      <c r="BM25" s="1"/>
      <c r="BN25" s="1"/>
      <c r="BO25" s="1"/>
      <c r="BP25" s="1"/>
      <c r="BQ25" s="1"/>
      <c r="BR25" s="1"/>
      <c r="BS25" s="1"/>
      <c r="BT25" s="1"/>
      <c r="BU25" s="1"/>
      <c r="BV25" s="1"/>
      <c r="BW25" s="1"/>
      <c r="BX25" s="1"/>
      <c r="BY25" s="1"/>
    </row>
    <row r="26" spans="3:77" ht="22.25" customHeight="1" x14ac:dyDescent="0.4">
      <c r="C26" s="76">
        <v>21</v>
      </c>
      <c r="D26" s="36">
        <v>27</v>
      </c>
      <c r="F26" s="415" t="s">
        <v>194</v>
      </c>
      <c r="G26" s="415"/>
      <c r="H26" s="415"/>
      <c r="I26" s="416">
        <f>IF(ISNA(I23-ROUND(I23*(1-I25),0)),0,I23-ROUND(I23*(1-I25),0))</f>
        <v>15</v>
      </c>
      <c r="J26" s="417"/>
      <c r="K26" s="382">
        <f>IF(ISNA(ROUND(K23*K25,0)),0,ROUND(K23*K25,0))</f>
        <v>15</v>
      </c>
      <c r="L26" s="383"/>
      <c r="M26" s="384">
        <f>K23-K26</f>
        <v>15</v>
      </c>
      <c r="N26" s="385"/>
      <c r="O26" s="386">
        <f>ROUND(O23*O25,0)</f>
        <v>15</v>
      </c>
      <c r="P26" s="387"/>
      <c r="Q26" s="388">
        <f>O23-O26</f>
        <v>15</v>
      </c>
      <c r="R26" s="389"/>
      <c r="S26" s="390">
        <f>ROUND(S23*S25,0)</f>
        <v>15</v>
      </c>
      <c r="T26" s="391"/>
      <c r="U26" s="392">
        <f>S23-S26</f>
        <v>15</v>
      </c>
      <c r="V26" s="393"/>
      <c r="W26" s="386">
        <f>ROUND(W23*W25,0)</f>
        <v>15</v>
      </c>
      <c r="X26" s="387"/>
      <c r="Y26" s="394">
        <f>W23-W26</f>
        <v>15</v>
      </c>
      <c r="Z26" s="395"/>
      <c r="AA26" s="433">
        <f>ROUND(AA23*AA25,0)</f>
        <v>15</v>
      </c>
      <c r="AB26" s="434"/>
      <c r="AC26" s="392">
        <f>AA23-AA26</f>
        <v>15</v>
      </c>
      <c r="AD26" s="393"/>
      <c r="AE26" s="435">
        <f>ROUND(AE23*AE25,0)</f>
        <v>15</v>
      </c>
      <c r="AF26" s="416"/>
      <c r="BJ26" s="1"/>
      <c r="BK26" s="1"/>
      <c r="BL26" s="1"/>
      <c r="BM26" s="1"/>
      <c r="BN26" s="1"/>
      <c r="BO26" s="1"/>
      <c r="BP26" s="1"/>
      <c r="BQ26" s="1"/>
      <c r="BR26" s="1"/>
      <c r="BS26" s="1"/>
      <c r="BT26" s="1"/>
      <c r="BU26" s="1"/>
      <c r="BV26" s="1"/>
      <c r="BW26" s="1"/>
      <c r="BX26" s="1"/>
      <c r="BY26" s="1"/>
    </row>
    <row r="27" spans="3:77" ht="22.25" customHeight="1" x14ac:dyDescent="0.4">
      <c r="C27" s="76">
        <v>22</v>
      </c>
      <c r="D27" s="36">
        <v>28</v>
      </c>
      <c r="F27" s="49"/>
      <c r="G27" s="415" t="s">
        <v>195</v>
      </c>
      <c r="H27" s="532"/>
      <c r="I27" s="444">
        <f>M2-2</f>
        <v>107</v>
      </c>
      <c r="J27" s="445"/>
      <c r="K27" s="446"/>
      <c r="L27" s="447"/>
      <c r="M27" s="396">
        <f>I27+1</f>
        <v>108</v>
      </c>
      <c r="N27" s="397"/>
      <c r="O27" s="397"/>
      <c r="P27" s="398"/>
      <c r="Q27" s="544">
        <f>M27+1</f>
        <v>109</v>
      </c>
      <c r="R27" s="545"/>
      <c r="S27" s="545"/>
      <c r="T27" s="546"/>
      <c r="U27" s="547">
        <f>Q27+1</f>
        <v>110</v>
      </c>
      <c r="V27" s="397"/>
      <c r="W27" s="397"/>
      <c r="X27" s="548"/>
      <c r="Y27" s="549">
        <f>U27+1</f>
        <v>111</v>
      </c>
      <c r="Z27" s="550"/>
      <c r="AA27" s="551"/>
      <c r="AB27" s="552"/>
      <c r="AC27" s="396">
        <f>Y27+1</f>
        <v>112</v>
      </c>
      <c r="AD27" s="397"/>
      <c r="AE27" s="397"/>
      <c r="AF27" s="398"/>
      <c r="BJ27" s="1"/>
      <c r="BK27" s="1"/>
      <c r="BL27" s="1"/>
      <c r="BM27" s="1"/>
      <c r="BN27" s="1"/>
      <c r="BO27" s="1"/>
      <c r="BP27" s="1"/>
      <c r="BQ27" s="1"/>
      <c r="BR27" s="1"/>
      <c r="BS27" s="1"/>
      <c r="BT27" s="1"/>
      <c r="BU27" s="1"/>
      <c r="BV27" s="1"/>
      <c r="BW27" s="1"/>
      <c r="BX27" s="1"/>
      <c r="BY27" s="1"/>
    </row>
    <row r="28" spans="3:77" ht="22.25" customHeight="1" x14ac:dyDescent="0.4">
      <c r="C28" s="76">
        <v>23</v>
      </c>
      <c r="D28" s="36">
        <v>29</v>
      </c>
      <c r="F28" s="415" t="s">
        <v>196</v>
      </c>
      <c r="G28" s="415"/>
      <c r="H28" s="424"/>
      <c r="I28" s="553">
        <f>I26+K26</f>
        <v>30</v>
      </c>
      <c r="J28" s="554"/>
      <c r="K28" s="554"/>
      <c r="L28" s="555"/>
      <c r="M28" s="556">
        <f>M26+O26</f>
        <v>30</v>
      </c>
      <c r="N28" s="557"/>
      <c r="O28" s="557"/>
      <c r="P28" s="558"/>
      <c r="Q28" s="559">
        <f>Q26+S26</f>
        <v>30</v>
      </c>
      <c r="R28" s="560"/>
      <c r="S28" s="560"/>
      <c r="T28" s="561"/>
      <c r="U28" s="562">
        <f>U26+W26</f>
        <v>30</v>
      </c>
      <c r="V28" s="557"/>
      <c r="W28" s="557"/>
      <c r="X28" s="563"/>
      <c r="Y28" s="553">
        <f>Y26+AA26</f>
        <v>30</v>
      </c>
      <c r="Z28" s="554"/>
      <c r="AA28" s="554"/>
      <c r="AB28" s="555"/>
      <c r="AC28" s="556">
        <f>AC26+AE26</f>
        <v>30</v>
      </c>
      <c r="AD28" s="557"/>
      <c r="AE28" s="557"/>
      <c r="AF28" s="558"/>
      <c r="BJ28" s="1"/>
      <c r="BK28" s="1"/>
      <c r="BL28" s="1"/>
      <c r="BM28" s="1"/>
      <c r="BN28" s="1"/>
      <c r="BO28" s="1"/>
      <c r="BP28" s="1"/>
      <c r="BQ28" s="1"/>
      <c r="BR28" s="1"/>
      <c r="BS28" s="1"/>
      <c r="BT28" s="1"/>
      <c r="BU28" s="1"/>
      <c r="BV28" s="1"/>
      <c r="BW28" s="1"/>
      <c r="BX28" s="1"/>
      <c r="BY28" s="1"/>
    </row>
    <row r="29" spans="3:77" ht="22.25" customHeight="1" thickBot="1" x14ac:dyDescent="0.45">
      <c r="C29" s="76">
        <v>24</v>
      </c>
      <c r="D29" s="36">
        <v>30</v>
      </c>
      <c r="F29" s="415" t="s">
        <v>195</v>
      </c>
      <c r="G29" s="415"/>
      <c r="H29" s="424"/>
      <c r="I29" s="533">
        <f>I27-$F$2</f>
        <v>27</v>
      </c>
      <c r="J29" s="534"/>
      <c r="K29" s="534"/>
      <c r="L29" s="535"/>
      <c r="M29" s="536">
        <f>M27-$F$2</f>
        <v>28</v>
      </c>
      <c r="N29" s="537"/>
      <c r="O29" s="537"/>
      <c r="P29" s="538"/>
      <c r="Q29" s="539">
        <f>Q27-$F$2</f>
        <v>29</v>
      </c>
      <c r="R29" s="540"/>
      <c r="S29" s="540"/>
      <c r="T29" s="541"/>
      <c r="U29" s="542">
        <f>U27-$F$2</f>
        <v>30</v>
      </c>
      <c r="V29" s="537"/>
      <c r="W29" s="537"/>
      <c r="X29" s="543"/>
      <c r="Y29" s="533">
        <f>Y27-$F$2</f>
        <v>31</v>
      </c>
      <c r="Z29" s="534"/>
      <c r="AA29" s="534"/>
      <c r="AB29" s="535"/>
      <c r="AC29" s="536">
        <f>AC27-$F$2</f>
        <v>32</v>
      </c>
      <c r="AD29" s="537"/>
      <c r="AE29" s="537"/>
      <c r="AF29" s="538"/>
      <c r="BJ29" s="1"/>
      <c r="BK29" s="1"/>
      <c r="BL29" s="1"/>
      <c r="BM29" s="1"/>
      <c r="BN29" s="1"/>
      <c r="BO29" s="1"/>
      <c r="BP29" s="1"/>
      <c r="BQ29" s="1"/>
      <c r="BR29" s="1"/>
      <c r="BS29" s="1"/>
      <c r="BT29" s="1"/>
      <c r="BU29" s="1"/>
      <c r="BV29" s="1"/>
      <c r="BW29" s="1"/>
      <c r="BX29" s="1"/>
      <c r="BY29" s="1"/>
    </row>
    <row r="30" spans="3:77" ht="22.25" customHeight="1" x14ac:dyDescent="0.4">
      <c r="C30" s="76">
        <v>25</v>
      </c>
      <c r="D30" s="35">
        <v>30</v>
      </c>
      <c r="I30" s="569" t="s">
        <v>197</v>
      </c>
      <c r="J30" s="569"/>
      <c r="K30" s="571" t="s">
        <v>131</v>
      </c>
      <c r="L30" s="571"/>
      <c r="M30" s="569" t="s">
        <v>197</v>
      </c>
      <c r="N30" s="569"/>
      <c r="O30" s="571" t="s">
        <v>131</v>
      </c>
      <c r="P30" s="571"/>
      <c r="Q30" s="570" t="s">
        <v>197</v>
      </c>
      <c r="R30" s="570"/>
      <c r="S30" s="570" t="s">
        <v>131</v>
      </c>
      <c r="T30" s="570"/>
      <c r="U30" s="569" t="s">
        <v>197</v>
      </c>
      <c r="V30" s="569"/>
      <c r="W30" s="571" t="s">
        <v>131</v>
      </c>
      <c r="X30" s="571"/>
      <c r="Y30" s="569" t="s">
        <v>197</v>
      </c>
      <c r="Z30" s="569"/>
      <c r="AA30" s="571" t="s">
        <v>131</v>
      </c>
      <c r="AB30" s="571"/>
      <c r="AC30" s="569" t="s">
        <v>197</v>
      </c>
      <c r="AD30" s="569"/>
      <c r="AE30" s="571" t="s">
        <v>131</v>
      </c>
      <c r="AF30" s="571"/>
      <c r="BJ30" s="1"/>
      <c r="BK30" s="1"/>
      <c r="BL30" s="1"/>
      <c r="BM30" s="1"/>
      <c r="BN30" s="1"/>
      <c r="BO30" s="1"/>
      <c r="BP30" s="1"/>
      <c r="BQ30" s="1"/>
      <c r="BR30" s="1"/>
      <c r="BS30" s="1"/>
      <c r="BT30" s="1"/>
      <c r="BU30" s="1"/>
      <c r="BV30" s="1"/>
      <c r="BW30" s="1"/>
      <c r="BX30" s="1"/>
      <c r="BY30" s="1"/>
    </row>
    <row r="31" spans="3:77" ht="22.25" customHeight="1" x14ac:dyDescent="0.4">
      <c r="C31" s="76">
        <v>26</v>
      </c>
      <c r="D31" s="370">
        <v>30</v>
      </c>
      <c r="K31" s="368" t="s">
        <v>185</v>
      </c>
      <c r="L31" s="368"/>
      <c r="M31"/>
      <c r="O31" s="368" t="str">
        <f>$K$31</f>
        <v>(四捨五入至整數)</v>
      </c>
      <c r="P31" s="368"/>
      <c r="Q31"/>
      <c r="S31" s="368" t="str">
        <f>$K$31</f>
        <v>(四捨五入至整數)</v>
      </c>
      <c r="T31" s="368"/>
      <c r="U31"/>
      <c r="W31" s="368" t="str">
        <f>$K$31</f>
        <v>(四捨五入至整數)</v>
      </c>
      <c r="X31" s="368"/>
      <c r="Y31"/>
      <c r="AA31" s="368" t="str">
        <f>$K$31</f>
        <v>(四捨五入至整數)</v>
      </c>
      <c r="AB31" s="368"/>
      <c r="AE31" s="368" t="str">
        <f>$K$31</f>
        <v>(四捨五入至整數)</v>
      </c>
      <c r="AF31" s="368"/>
    </row>
    <row r="32" spans="3:77" ht="22.25" customHeight="1" x14ac:dyDescent="0.4">
      <c r="C32" s="76">
        <v>27</v>
      </c>
      <c r="D32" s="370">
        <v>30</v>
      </c>
    </row>
    <row r="33" spans="3:9" ht="22.25" customHeight="1" x14ac:dyDescent="0.4">
      <c r="C33" s="76">
        <v>28</v>
      </c>
      <c r="D33" s="370">
        <v>30</v>
      </c>
    </row>
    <row r="34" spans="3:9" ht="22.25" customHeight="1" x14ac:dyDescent="0.4">
      <c r="C34" s="76">
        <v>29</v>
      </c>
      <c r="D34" s="370">
        <v>30</v>
      </c>
    </row>
    <row r="35" spans="3:9" ht="22.25" customHeight="1" x14ac:dyDescent="0.4">
      <c r="C35" s="76">
        <v>30</v>
      </c>
      <c r="D35" s="370">
        <v>30</v>
      </c>
    </row>
    <row r="36" spans="3:9" ht="22.25" customHeight="1" x14ac:dyDescent="0.4">
      <c r="C36" s="76">
        <v>31</v>
      </c>
      <c r="D36" s="370">
        <v>30</v>
      </c>
    </row>
    <row r="37" spans="3:9" ht="22.25" customHeight="1" x14ac:dyDescent="0.4">
      <c r="C37" s="76">
        <v>32</v>
      </c>
      <c r="D37" s="370">
        <v>30</v>
      </c>
      <c r="G37" s="132"/>
      <c r="H37" s="132"/>
      <c r="I37" s="132"/>
    </row>
    <row r="38" spans="3:9" ht="22.25" customHeight="1" x14ac:dyDescent="0.4">
      <c r="C38" s="76">
        <v>33</v>
      </c>
      <c r="D38" s="370">
        <v>30</v>
      </c>
    </row>
    <row r="39" spans="3:9" ht="22.25" customHeight="1" x14ac:dyDescent="0.4">
      <c r="C39" s="76">
        <v>34</v>
      </c>
      <c r="D39" s="370">
        <v>30</v>
      </c>
    </row>
    <row r="40" spans="3:9" ht="22.25" customHeight="1" x14ac:dyDescent="0.4">
      <c r="C40" s="76">
        <v>35</v>
      </c>
      <c r="D40" s="370">
        <v>30</v>
      </c>
    </row>
    <row r="41" spans="3:9" ht="22.25" customHeight="1" x14ac:dyDescent="0.4">
      <c r="C41" s="76">
        <v>36</v>
      </c>
      <c r="D41" s="370">
        <v>30</v>
      </c>
    </row>
    <row r="42" spans="3:9" ht="22.25" customHeight="1" x14ac:dyDescent="0.4">
      <c r="C42" s="76">
        <v>37</v>
      </c>
      <c r="D42" s="370">
        <v>30</v>
      </c>
    </row>
    <row r="43" spans="3:9" ht="22.25" customHeight="1" x14ac:dyDescent="0.4">
      <c r="C43" s="76">
        <v>38</v>
      </c>
      <c r="D43" s="370">
        <v>30</v>
      </c>
    </row>
    <row r="44" spans="3:9" ht="22.25" customHeight="1" x14ac:dyDescent="0.4">
      <c r="C44" s="76">
        <v>39</v>
      </c>
      <c r="D44" s="370">
        <v>30</v>
      </c>
    </row>
    <row r="45" spans="3:9" ht="22.25" customHeight="1" x14ac:dyDescent="0.4">
      <c r="C45" s="76">
        <v>40</v>
      </c>
      <c r="D45" s="370">
        <v>30</v>
      </c>
    </row>
    <row r="46" spans="3:9" ht="22.25" customHeight="1" x14ac:dyDescent="0.4">
      <c r="C46" s="76">
        <v>41</v>
      </c>
      <c r="D46" s="370">
        <v>30</v>
      </c>
    </row>
    <row r="47" spans="3:9" ht="22.25" customHeight="1" x14ac:dyDescent="0.4">
      <c r="C47" s="76">
        <v>42</v>
      </c>
      <c r="D47" s="370">
        <v>30</v>
      </c>
    </row>
    <row r="48" spans="3:9" ht="22.25" customHeight="1" x14ac:dyDescent="0.4">
      <c r="C48" s="76">
        <v>43</v>
      </c>
      <c r="D48" s="370">
        <v>30</v>
      </c>
    </row>
    <row r="49" spans="3:4" ht="22.25" customHeight="1" x14ac:dyDescent="0.4">
      <c r="C49" s="76">
        <v>44</v>
      </c>
      <c r="D49" s="370">
        <v>30</v>
      </c>
    </row>
    <row r="50" spans="3:4" ht="22.25" customHeight="1" x14ac:dyDescent="0.4">
      <c r="C50" s="76">
        <v>45</v>
      </c>
      <c r="D50" s="370">
        <v>30</v>
      </c>
    </row>
    <row r="51" spans="3:4" ht="22.25" customHeight="1" x14ac:dyDescent="0.4">
      <c r="C51" s="76">
        <v>46</v>
      </c>
      <c r="D51" s="370">
        <v>30</v>
      </c>
    </row>
  </sheetData>
  <sheetProtection algorithmName="SHA-512" hashValue="aCdsL5ONZ10JnTvDdVBwXW+ZI8NjxEUUjiqypVkApryr8RzqT78I/vEG8CsXj6LdaiKuAggMee+PjVdr5PriDA==" saltValue="vvRcXhP9+M2hvKy7sKi+Qg==" spinCount="100000" sheet="1" objects="1" scenarios="1" formatCells="0" autoFilter="0"/>
  <mergeCells count="157">
    <mergeCell ref="AM1:AN2"/>
    <mergeCell ref="AF2:AJ2"/>
    <mergeCell ref="AA30:AB30"/>
    <mergeCell ref="AC30:AD30"/>
    <mergeCell ref="AE30:AF30"/>
    <mergeCell ref="AA26:AB26"/>
    <mergeCell ref="AC26:AD26"/>
    <mergeCell ref="AE26:AF26"/>
    <mergeCell ref="O25:P25"/>
    <mergeCell ref="Q25:R25"/>
    <mergeCell ref="S25:T25"/>
    <mergeCell ref="U25:V25"/>
    <mergeCell ref="W25:X25"/>
    <mergeCell ref="Y25:Z25"/>
    <mergeCell ref="AA25:AB25"/>
    <mergeCell ref="AC25:AD25"/>
    <mergeCell ref="AE25:AF25"/>
    <mergeCell ref="M3:O3"/>
    <mergeCell ref="Z2:AA2"/>
    <mergeCell ref="AB4:AC4"/>
    <mergeCell ref="AD4:AE4"/>
    <mergeCell ref="AB2:AE2"/>
    <mergeCell ref="Z4:AA4"/>
    <mergeCell ref="X3:Y3"/>
    <mergeCell ref="I30:J30"/>
    <mergeCell ref="K30:L30"/>
    <mergeCell ref="M30:N30"/>
    <mergeCell ref="O30:P30"/>
    <mergeCell ref="Q30:R30"/>
    <mergeCell ref="S30:T30"/>
    <mergeCell ref="U30:V30"/>
    <mergeCell ref="W30:X30"/>
    <mergeCell ref="Y30:Z30"/>
    <mergeCell ref="F28:H28"/>
    <mergeCell ref="I28:L28"/>
    <mergeCell ref="M28:P28"/>
    <mergeCell ref="Q28:T28"/>
    <mergeCell ref="U28:X28"/>
    <mergeCell ref="Y28:AB28"/>
    <mergeCell ref="AC28:AF28"/>
    <mergeCell ref="F29:H29"/>
    <mergeCell ref="I29:L29"/>
    <mergeCell ref="M29:P29"/>
    <mergeCell ref="Q29:T29"/>
    <mergeCell ref="U29:X29"/>
    <mergeCell ref="Y29:AB29"/>
    <mergeCell ref="AC29:AF29"/>
    <mergeCell ref="G27:H27"/>
    <mergeCell ref="I27:L27"/>
    <mergeCell ref="M27:P27"/>
    <mergeCell ref="Q27:T27"/>
    <mergeCell ref="U27:X27"/>
    <mergeCell ref="Y27:AB27"/>
    <mergeCell ref="AC27:AF27"/>
    <mergeCell ref="I26:J26"/>
    <mergeCell ref="K26:L26"/>
    <mergeCell ref="M26:N26"/>
    <mergeCell ref="O26:P26"/>
    <mergeCell ref="Q26:R26"/>
    <mergeCell ref="S26:T26"/>
    <mergeCell ref="U26:V26"/>
    <mergeCell ref="W26:X26"/>
    <mergeCell ref="Y26:Z26"/>
    <mergeCell ref="G15:I15"/>
    <mergeCell ref="S15:U15"/>
    <mergeCell ref="V16:W16"/>
    <mergeCell ref="W17:Y17"/>
    <mergeCell ref="J20:K20"/>
    <mergeCell ref="N20:O20"/>
    <mergeCell ref="R20:S20"/>
    <mergeCell ref="V20:W20"/>
    <mergeCell ref="Z20:AA20"/>
    <mergeCell ref="N17:O17"/>
    <mergeCell ref="G12:H12"/>
    <mergeCell ref="J12:M12"/>
    <mergeCell ref="N12:O12"/>
    <mergeCell ref="P12:R12"/>
    <mergeCell ref="S12:T12"/>
    <mergeCell ref="V12:Y12"/>
    <mergeCell ref="Z12:AA12"/>
    <mergeCell ref="AB12:AD12"/>
    <mergeCell ref="J13:K13"/>
    <mergeCell ref="P13:Q13"/>
    <mergeCell ref="V13:W13"/>
    <mergeCell ref="AB13:AC13"/>
    <mergeCell ref="F1:K1"/>
    <mergeCell ref="M1:O1"/>
    <mergeCell ref="R2:Y2"/>
    <mergeCell ref="H5:I5"/>
    <mergeCell ref="J5:K5"/>
    <mergeCell ref="T5:Y5"/>
    <mergeCell ref="F4:G4"/>
    <mergeCell ref="H4:I4"/>
    <mergeCell ref="J4:K4"/>
    <mergeCell ref="M4:O4"/>
    <mergeCell ref="R4:S4"/>
    <mergeCell ref="T4:U4"/>
    <mergeCell ref="V4:W4"/>
    <mergeCell ref="X4:Y4"/>
    <mergeCell ref="R1:S1"/>
    <mergeCell ref="T1:W1"/>
    <mergeCell ref="X1:Y1"/>
    <mergeCell ref="F2:G2"/>
    <mergeCell ref="H2:I2"/>
    <mergeCell ref="J2:K2"/>
    <mergeCell ref="T3:U3"/>
    <mergeCell ref="V3:W3"/>
    <mergeCell ref="F3:G3"/>
    <mergeCell ref="R3:S3"/>
    <mergeCell ref="H3:I3"/>
    <mergeCell ref="J3:K3"/>
    <mergeCell ref="Z9:AA9"/>
    <mergeCell ref="AB7:AC7"/>
    <mergeCell ref="AD9:AE9"/>
    <mergeCell ref="N9:O9"/>
    <mergeCell ref="R6:S6"/>
    <mergeCell ref="X7:AA7"/>
    <mergeCell ref="G9:H9"/>
    <mergeCell ref="Q9:R9"/>
    <mergeCell ref="S9:T9"/>
    <mergeCell ref="X9:Y9"/>
    <mergeCell ref="O23:R23"/>
    <mergeCell ref="S23:V23"/>
    <mergeCell ref="W23:Z23"/>
    <mergeCell ref="AA23:AD23"/>
    <mergeCell ref="L10:M10"/>
    <mergeCell ref="N10:O10"/>
    <mergeCell ref="W10:Y10"/>
    <mergeCell ref="Z10:AA10"/>
    <mergeCell ref="AD3:AE3"/>
    <mergeCell ref="Z3:AA3"/>
    <mergeCell ref="L9:M9"/>
    <mergeCell ref="AB3:AC3"/>
    <mergeCell ref="Z1:AB1"/>
    <mergeCell ref="AC1:AD1"/>
    <mergeCell ref="AF1:AG1"/>
    <mergeCell ref="AH1:AI1"/>
    <mergeCell ref="AE23:AF23"/>
    <mergeCell ref="F22:H22"/>
    <mergeCell ref="I22:J22"/>
    <mergeCell ref="AD20:AE20"/>
    <mergeCell ref="F26:H26"/>
    <mergeCell ref="G24:H24"/>
    <mergeCell ref="I25:J25"/>
    <mergeCell ref="K25:L25"/>
    <mergeCell ref="M25:N25"/>
    <mergeCell ref="AE22:AF22"/>
    <mergeCell ref="I23:J23"/>
    <mergeCell ref="F21:G21"/>
    <mergeCell ref="H21:I21"/>
    <mergeCell ref="K22:N22"/>
    <mergeCell ref="O22:R22"/>
    <mergeCell ref="S22:V22"/>
    <mergeCell ref="W22:Z22"/>
    <mergeCell ref="AA22:AD22"/>
    <mergeCell ref="F23:H23"/>
    <mergeCell ref="K23:N23"/>
  </mergeCells>
  <phoneticPr fontId="1" type="noConversion"/>
  <dataValidations disablePrompts="1" count="1">
    <dataValidation type="list" allowBlank="1" showInputMessage="1" showErrorMessage="1" sqref="S15:U15 G15:I15 J16 K31:L31 AE31:AF31 W31:X31 AA31:AB31 S31:T31 O31:P31" xr:uid="{00000000-0002-0000-0600-000000000000}">
      <formula1>"強制進位至整數,(四捨五入至整數)"</formula1>
    </dataValidation>
  </dataValidations>
  <printOptions horizontalCentered="1"/>
  <pageMargins left="0.31496062992125984" right="0.31496062992125984" top="0.74803149606299213" bottom="0.74803149606299213" header="0.31496062992125984" footer="0.31496062992125984"/>
  <pageSetup paperSize="9" orientation="landscape"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0">
    <tabColor rgb="FF0070C0"/>
  </sheetPr>
  <dimension ref="B2:X58"/>
  <sheetViews>
    <sheetView topLeftCell="A13" workbookViewId="0">
      <selection activeCell="D13" sqref="D13"/>
    </sheetView>
  </sheetViews>
  <sheetFormatPr defaultColWidth="8.6328125" defaultRowHeight="18.649999999999999" customHeight="1" x14ac:dyDescent="0.4"/>
  <cols>
    <col min="1" max="1" width="4.453125" style="334" customWidth="1"/>
    <col min="2" max="2" width="13.453125" style="334" bestFit="1" customWidth="1"/>
    <col min="3" max="3" width="12.6328125" style="334" bestFit="1" customWidth="1"/>
    <col min="4" max="4" width="11.08984375" style="334" customWidth="1"/>
    <col min="5" max="5" width="9.90625" style="334" bestFit="1" customWidth="1"/>
    <col min="6" max="6" width="8.90625" style="334" customWidth="1"/>
    <col min="7" max="7" width="10.90625" style="334" customWidth="1"/>
    <col min="8" max="8" width="11.08984375" style="334" bestFit="1" customWidth="1"/>
    <col min="9" max="9" width="11.90625" style="334" customWidth="1"/>
    <col min="10" max="10" width="8.90625" customWidth="1"/>
    <col min="11" max="15" width="10.08984375" customWidth="1"/>
    <col min="25" max="259" width="8.6328125" style="334"/>
    <col min="260" max="260" width="16.453125" style="334" bestFit="1" customWidth="1"/>
    <col min="261" max="261" width="6.6328125" style="334" bestFit="1" customWidth="1"/>
    <col min="262" max="262" width="13.453125" style="334" bestFit="1" customWidth="1"/>
    <col min="263" max="263" width="12.6328125" style="334" bestFit="1" customWidth="1"/>
    <col min="264" max="264" width="11.08984375" style="334" customWidth="1"/>
    <col min="265" max="265" width="9.90625" style="334" bestFit="1" customWidth="1"/>
    <col min="266" max="267" width="8.90625" style="334" customWidth="1"/>
    <col min="268" max="268" width="11.08984375" style="334" bestFit="1" customWidth="1"/>
    <col min="269" max="269" width="8.90625" style="334" bestFit="1" customWidth="1"/>
    <col min="270" max="271" width="10.08984375" style="334" customWidth="1"/>
    <col min="272" max="515" width="8.6328125" style="334"/>
    <col min="516" max="516" width="16.453125" style="334" bestFit="1" customWidth="1"/>
    <col min="517" max="517" width="6.6328125" style="334" bestFit="1" customWidth="1"/>
    <col min="518" max="518" width="13.453125" style="334" bestFit="1" customWidth="1"/>
    <col min="519" max="519" width="12.6328125" style="334" bestFit="1" customWidth="1"/>
    <col min="520" max="520" width="11.08984375" style="334" customWidth="1"/>
    <col min="521" max="521" width="9.90625" style="334" bestFit="1" customWidth="1"/>
    <col min="522" max="523" width="8.90625" style="334" customWidth="1"/>
    <col min="524" max="524" width="11.08984375" style="334" bestFit="1" customWidth="1"/>
    <col min="525" max="525" width="8.90625" style="334" bestFit="1" customWidth="1"/>
    <col min="526" max="527" width="10.08984375" style="334" customWidth="1"/>
    <col min="528" max="771" width="8.6328125" style="334"/>
    <col min="772" max="772" width="16.453125" style="334" bestFit="1" customWidth="1"/>
    <col min="773" max="773" width="6.6328125" style="334" bestFit="1" customWidth="1"/>
    <col min="774" max="774" width="13.453125" style="334" bestFit="1" customWidth="1"/>
    <col min="775" max="775" width="12.6328125" style="334" bestFit="1" customWidth="1"/>
    <col min="776" max="776" width="11.08984375" style="334" customWidth="1"/>
    <col min="777" max="777" width="9.90625" style="334" bestFit="1" customWidth="1"/>
    <col min="778" max="779" width="8.90625" style="334" customWidth="1"/>
    <col min="780" max="780" width="11.08984375" style="334" bestFit="1" customWidth="1"/>
    <col min="781" max="781" width="8.90625" style="334" bestFit="1" customWidth="1"/>
    <col min="782" max="783" width="10.08984375" style="334" customWidth="1"/>
    <col min="784" max="1027" width="8.6328125" style="334"/>
    <col min="1028" max="1028" width="16.453125" style="334" bestFit="1" customWidth="1"/>
    <col min="1029" max="1029" width="6.6328125" style="334" bestFit="1" customWidth="1"/>
    <col min="1030" max="1030" width="13.453125" style="334" bestFit="1" customWidth="1"/>
    <col min="1031" max="1031" width="12.6328125" style="334" bestFit="1" customWidth="1"/>
    <col min="1032" max="1032" width="11.08984375" style="334" customWidth="1"/>
    <col min="1033" max="1033" width="9.90625" style="334" bestFit="1" customWidth="1"/>
    <col min="1034" max="1035" width="8.90625" style="334" customWidth="1"/>
    <col min="1036" max="1036" width="11.08984375" style="334" bestFit="1" customWidth="1"/>
    <col min="1037" max="1037" width="8.90625" style="334" bestFit="1" customWidth="1"/>
    <col min="1038" max="1039" width="10.08984375" style="334" customWidth="1"/>
    <col min="1040" max="1283" width="8.6328125" style="334"/>
    <col min="1284" max="1284" width="16.453125" style="334" bestFit="1" customWidth="1"/>
    <col min="1285" max="1285" width="6.6328125" style="334" bestFit="1" customWidth="1"/>
    <col min="1286" max="1286" width="13.453125" style="334" bestFit="1" customWidth="1"/>
    <col min="1287" max="1287" width="12.6328125" style="334" bestFit="1" customWidth="1"/>
    <col min="1288" max="1288" width="11.08984375" style="334" customWidth="1"/>
    <col min="1289" max="1289" width="9.90625" style="334" bestFit="1" customWidth="1"/>
    <col min="1290" max="1291" width="8.90625" style="334" customWidth="1"/>
    <col min="1292" max="1292" width="11.08984375" style="334" bestFit="1" customWidth="1"/>
    <col min="1293" max="1293" width="8.90625" style="334" bestFit="1" customWidth="1"/>
    <col min="1294" max="1295" width="10.08984375" style="334" customWidth="1"/>
    <col min="1296" max="1539" width="8.6328125" style="334"/>
    <col min="1540" max="1540" width="16.453125" style="334" bestFit="1" customWidth="1"/>
    <col min="1541" max="1541" width="6.6328125" style="334" bestFit="1" customWidth="1"/>
    <col min="1542" max="1542" width="13.453125" style="334" bestFit="1" customWidth="1"/>
    <col min="1543" max="1543" width="12.6328125" style="334" bestFit="1" customWidth="1"/>
    <col min="1544" max="1544" width="11.08984375" style="334" customWidth="1"/>
    <col min="1545" max="1545" width="9.90625" style="334" bestFit="1" customWidth="1"/>
    <col min="1546" max="1547" width="8.90625" style="334" customWidth="1"/>
    <col min="1548" max="1548" width="11.08984375" style="334" bestFit="1" customWidth="1"/>
    <col min="1549" max="1549" width="8.90625" style="334" bestFit="1" customWidth="1"/>
    <col min="1550" max="1551" width="10.08984375" style="334" customWidth="1"/>
    <col min="1552" max="1795" width="8.6328125" style="334"/>
    <col min="1796" max="1796" width="16.453125" style="334" bestFit="1" customWidth="1"/>
    <col min="1797" max="1797" width="6.6328125" style="334" bestFit="1" customWidth="1"/>
    <col min="1798" max="1798" width="13.453125" style="334" bestFit="1" customWidth="1"/>
    <col min="1799" max="1799" width="12.6328125" style="334" bestFit="1" customWidth="1"/>
    <col min="1800" max="1800" width="11.08984375" style="334" customWidth="1"/>
    <col min="1801" max="1801" width="9.90625" style="334" bestFit="1" customWidth="1"/>
    <col min="1802" max="1803" width="8.90625" style="334" customWidth="1"/>
    <col min="1804" max="1804" width="11.08984375" style="334" bestFit="1" customWidth="1"/>
    <col min="1805" max="1805" width="8.90625" style="334" bestFit="1" customWidth="1"/>
    <col min="1806" max="1807" width="10.08984375" style="334" customWidth="1"/>
    <col min="1808" max="2051" width="8.6328125" style="334"/>
    <col min="2052" max="2052" width="16.453125" style="334" bestFit="1" customWidth="1"/>
    <col min="2053" max="2053" width="6.6328125" style="334" bestFit="1" customWidth="1"/>
    <col min="2054" max="2054" width="13.453125" style="334" bestFit="1" customWidth="1"/>
    <col min="2055" max="2055" width="12.6328125" style="334" bestFit="1" customWidth="1"/>
    <col min="2056" max="2056" width="11.08984375" style="334" customWidth="1"/>
    <col min="2057" max="2057" width="9.90625" style="334" bestFit="1" customWidth="1"/>
    <col min="2058" max="2059" width="8.90625" style="334" customWidth="1"/>
    <col min="2060" max="2060" width="11.08984375" style="334" bestFit="1" customWidth="1"/>
    <col min="2061" max="2061" width="8.90625" style="334" bestFit="1" customWidth="1"/>
    <col min="2062" max="2063" width="10.08984375" style="334" customWidth="1"/>
    <col min="2064" max="2307" width="8.6328125" style="334"/>
    <col min="2308" max="2308" width="16.453125" style="334" bestFit="1" customWidth="1"/>
    <col min="2309" max="2309" width="6.6328125" style="334" bestFit="1" customWidth="1"/>
    <col min="2310" max="2310" width="13.453125" style="334" bestFit="1" customWidth="1"/>
    <col min="2311" max="2311" width="12.6328125" style="334" bestFit="1" customWidth="1"/>
    <col min="2312" max="2312" width="11.08984375" style="334" customWidth="1"/>
    <col min="2313" max="2313" width="9.90625" style="334" bestFit="1" customWidth="1"/>
    <col min="2314" max="2315" width="8.90625" style="334" customWidth="1"/>
    <col min="2316" max="2316" width="11.08984375" style="334" bestFit="1" customWidth="1"/>
    <col min="2317" max="2317" width="8.90625" style="334" bestFit="1" customWidth="1"/>
    <col min="2318" max="2319" width="10.08984375" style="334" customWidth="1"/>
    <col min="2320" max="2563" width="8.6328125" style="334"/>
    <col min="2564" max="2564" width="16.453125" style="334" bestFit="1" customWidth="1"/>
    <col min="2565" max="2565" width="6.6328125" style="334" bestFit="1" customWidth="1"/>
    <col min="2566" max="2566" width="13.453125" style="334" bestFit="1" customWidth="1"/>
    <col min="2567" max="2567" width="12.6328125" style="334" bestFit="1" customWidth="1"/>
    <col min="2568" max="2568" width="11.08984375" style="334" customWidth="1"/>
    <col min="2569" max="2569" width="9.90625" style="334" bestFit="1" customWidth="1"/>
    <col min="2570" max="2571" width="8.90625" style="334" customWidth="1"/>
    <col min="2572" max="2572" width="11.08984375" style="334" bestFit="1" customWidth="1"/>
    <col min="2573" max="2573" width="8.90625" style="334" bestFit="1" customWidth="1"/>
    <col min="2574" max="2575" width="10.08984375" style="334" customWidth="1"/>
    <col min="2576" max="2819" width="8.6328125" style="334"/>
    <col min="2820" max="2820" width="16.453125" style="334" bestFit="1" customWidth="1"/>
    <col min="2821" max="2821" width="6.6328125" style="334" bestFit="1" customWidth="1"/>
    <col min="2822" max="2822" width="13.453125" style="334" bestFit="1" customWidth="1"/>
    <col min="2823" max="2823" width="12.6328125" style="334" bestFit="1" customWidth="1"/>
    <col min="2824" max="2824" width="11.08984375" style="334" customWidth="1"/>
    <col min="2825" max="2825" width="9.90625" style="334" bestFit="1" customWidth="1"/>
    <col min="2826" max="2827" width="8.90625" style="334" customWidth="1"/>
    <col min="2828" max="2828" width="11.08984375" style="334" bestFit="1" customWidth="1"/>
    <col min="2829" max="2829" width="8.90625" style="334" bestFit="1" customWidth="1"/>
    <col min="2830" max="2831" width="10.08984375" style="334" customWidth="1"/>
    <col min="2832" max="3075" width="8.6328125" style="334"/>
    <col min="3076" max="3076" width="16.453125" style="334" bestFit="1" customWidth="1"/>
    <col min="3077" max="3077" width="6.6328125" style="334" bestFit="1" customWidth="1"/>
    <col min="3078" max="3078" width="13.453125" style="334" bestFit="1" customWidth="1"/>
    <col min="3079" max="3079" width="12.6328125" style="334" bestFit="1" customWidth="1"/>
    <col min="3080" max="3080" width="11.08984375" style="334" customWidth="1"/>
    <col min="3081" max="3081" width="9.90625" style="334" bestFit="1" customWidth="1"/>
    <col min="3082" max="3083" width="8.90625" style="334" customWidth="1"/>
    <col min="3084" max="3084" width="11.08984375" style="334" bestFit="1" customWidth="1"/>
    <col min="3085" max="3085" width="8.90625" style="334" bestFit="1" customWidth="1"/>
    <col min="3086" max="3087" width="10.08984375" style="334" customWidth="1"/>
    <col min="3088" max="3331" width="8.6328125" style="334"/>
    <col min="3332" max="3332" width="16.453125" style="334" bestFit="1" customWidth="1"/>
    <col min="3333" max="3333" width="6.6328125" style="334" bestFit="1" customWidth="1"/>
    <col min="3334" max="3334" width="13.453125" style="334" bestFit="1" customWidth="1"/>
    <col min="3335" max="3335" width="12.6328125" style="334" bestFit="1" customWidth="1"/>
    <col min="3336" max="3336" width="11.08984375" style="334" customWidth="1"/>
    <col min="3337" max="3337" width="9.90625" style="334" bestFit="1" customWidth="1"/>
    <col min="3338" max="3339" width="8.90625" style="334" customWidth="1"/>
    <col min="3340" max="3340" width="11.08984375" style="334" bestFit="1" customWidth="1"/>
    <col min="3341" max="3341" width="8.90625" style="334" bestFit="1" customWidth="1"/>
    <col min="3342" max="3343" width="10.08984375" style="334" customWidth="1"/>
    <col min="3344" max="3587" width="8.6328125" style="334"/>
    <col min="3588" max="3588" width="16.453125" style="334" bestFit="1" customWidth="1"/>
    <col min="3589" max="3589" width="6.6328125" style="334" bestFit="1" customWidth="1"/>
    <col min="3590" max="3590" width="13.453125" style="334" bestFit="1" customWidth="1"/>
    <col min="3591" max="3591" width="12.6328125" style="334" bestFit="1" customWidth="1"/>
    <col min="3592" max="3592" width="11.08984375" style="334" customWidth="1"/>
    <col min="3593" max="3593" width="9.90625" style="334" bestFit="1" customWidth="1"/>
    <col min="3594" max="3595" width="8.90625" style="334" customWidth="1"/>
    <col min="3596" max="3596" width="11.08984375" style="334" bestFit="1" customWidth="1"/>
    <col min="3597" max="3597" width="8.90625" style="334" bestFit="1" customWidth="1"/>
    <col min="3598" max="3599" width="10.08984375" style="334" customWidth="1"/>
    <col min="3600" max="3843" width="8.6328125" style="334"/>
    <col min="3844" max="3844" width="16.453125" style="334" bestFit="1" customWidth="1"/>
    <col min="3845" max="3845" width="6.6328125" style="334" bestFit="1" customWidth="1"/>
    <col min="3846" max="3846" width="13.453125" style="334" bestFit="1" customWidth="1"/>
    <col min="3847" max="3847" width="12.6328125" style="334" bestFit="1" customWidth="1"/>
    <col min="3848" max="3848" width="11.08984375" style="334" customWidth="1"/>
    <col min="3849" max="3849" width="9.90625" style="334" bestFit="1" customWidth="1"/>
    <col min="3850" max="3851" width="8.90625" style="334" customWidth="1"/>
    <col min="3852" max="3852" width="11.08984375" style="334" bestFit="1" customWidth="1"/>
    <col min="3853" max="3853" width="8.90625" style="334" bestFit="1" customWidth="1"/>
    <col min="3854" max="3855" width="10.08984375" style="334" customWidth="1"/>
    <col min="3856" max="4099" width="8.6328125" style="334"/>
    <col min="4100" max="4100" width="16.453125" style="334" bestFit="1" customWidth="1"/>
    <col min="4101" max="4101" width="6.6328125" style="334" bestFit="1" customWidth="1"/>
    <col min="4102" max="4102" width="13.453125" style="334" bestFit="1" customWidth="1"/>
    <col min="4103" max="4103" width="12.6328125" style="334" bestFit="1" customWidth="1"/>
    <col min="4104" max="4104" width="11.08984375" style="334" customWidth="1"/>
    <col min="4105" max="4105" width="9.90625" style="334" bestFit="1" customWidth="1"/>
    <col min="4106" max="4107" width="8.90625" style="334" customWidth="1"/>
    <col min="4108" max="4108" width="11.08984375" style="334" bestFit="1" customWidth="1"/>
    <col min="4109" max="4109" width="8.90625" style="334" bestFit="1" customWidth="1"/>
    <col min="4110" max="4111" width="10.08984375" style="334" customWidth="1"/>
    <col min="4112" max="4355" width="8.6328125" style="334"/>
    <col min="4356" max="4356" width="16.453125" style="334" bestFit="1" customWidth="1"/>
    <col min="4357" max="4357" width="6.6328125" style="334" bestFit="1" customWidth="1"/>
    <col min="4358" max="4358" width="13.453125" style="334" bestFit="1" customWidth="1"/>
    <col min="4359" max="4359" width="12.6328125" style="334" bestFit="1" customWidth="1"/>
    <col min="4360" max="4360" width="11.08984375" style="334" customWidth="1"/>
    <col min="4361" max="4361" width="9.90625" style="334" bestFit="1" customWidth="1"/>
    <col min="4362" max="4363" width="8.90625" style="334" customWidth="1"/>
    <col min="4364" max="4364" width="11.08984375" style="334" bestFit="1" customWidth="1"/>
    <col min="4365" max="4365" width="8.90625" style="334" bestFit="1" customWidth="1"/>
    <col min="4366" max="4367" width="10.08984375" style="334" customWidth="1"/>
    <col min="4368" max="4611" width="8.6328125" style="334"/>
    <col min="4612" max="4612" width="16.453125" style="334" bestFit="1" customWidth="1"/>
    <col min="4613" max="4613" width="6.6328125" style="334" bestFit="1" customWidth="1"/>
    <col min="4614" max="4614" width="13.453125" style="334" bestFit="1" customWidth="1"/>
    <col min="4615" max="4615" width="12.6328125" style="334" bestFit="1" customWidth="1"/>
    <col min="4616" max="4616" width="11.08984375" style="334" customWidth="1"/>
    <col min="4617" max="4617" width="9.90625" style="334" bestFit="1" customWidth="1"/>
    <col min="4618" max="4619" width="8.90625" style="334" customWidth="1"/>
    <col min="4620" max="4620" width="11.08984375" style="334" bestFit="1" customWidth="1"/>
    <col min="4621" max="4621" width="8.90625" style="334" bestFit="1" customWidth="1"/>
    <col min="4622" max="4623" width="10.08984375" style="334" customWidth="1"/>
    <col min="4624" max="4867" width="8.6328125" style="334"/>
    <col min="4868" max="4868" width="16.453125" style="334" bestFit="1" customWidth="1"/>
    <col min="4869" max="4869" width="6.6328125" style="334" bestFit="1" customWidth="1"/>
    <col min="4870" max="4870" width="13.453125" style="334" bestFit="1" customWidth="1"/>
    <col min="4871" max="4871" width="12.6328125" style="334" bestFit="1" customWidth="1"/>
    <col min="4872" max="4872" width="11.08984375" style="334" customWidth="1"/>
    <col min="4873" max="4873" width="9.90625" style="334" bestFit="1" customWidth="1"/>
    <col min="4874" max="4875" width="8.90625" style="334" customWidth="1"/>
    <col min="4876" max="4876" width="11.08984375" style="334" bestFit="1" customWidth="1"/>
    <col min="4877" max="4877" width="8.90625" style="334" bestFit="1" customWidth="1"/>
    <col min="4878" max="4879" width="10.08984375" style="334" customWidth="1"/>
    <col min="4880" max="5123" width="8.6328125" style="334"/>
    <col min="5124" max="5124" width="16.453125" style="334" bestFit="1" customWidth="1"/>
    <col min="5125" max="5125" width="6.6328125" style="334" bestFit="1" customWidth="1"/>
    <col min="5126" max="5126" width="13.453125" style="334" bestFit="1" customWidth="1"/>
    <col min="5127" max="5127" width="12.6328125" style="334" bestFit="1" customWidth="1"/>
    <col min="5128" max="5128" width="11.08984375" style="334" customWidth="1"/>
    <col min="5129" max="5129" width="9.90625" style="334" bestFit="1" customWidth="1"/>
    <col min="5130" max="5131" width="8.90625" style="334" customWidth="1"/>
    <col min="5132" max="5132" width="11.08984375" style="334" bestFit="1" customWidth="1"/>
    <col min="5133" max="5133" width="8.90625" style="334" bestFit="1" customWidth="1"/>
    <col min="5134" max="5135" width="10.08984375" style="334" customWidth="1"/>
    <col min="5136" max="5379" width="8.6328125" style="334"/>
    <col min="5380" max="5380" width="16.453125" style="334" bestFit="1" customWidth="1"/>
    <col min="5381" max="5381" width="6.6328125" style="334" bestFit="1" customWidth="1"/>
    <col min="5382" max="5382" width="13.453125" style="334" bestFit="1" customWidth="1"/>
    <col min="5383" max="5383" width="12.6328125" style="334" bestFit="1" customWidth="1"/>
    <col min="5384" max="5384" width="11.08984375" style="334" customWidth="1"/>
    <col min="5385" max="5385" width="9.90625" style="334" bestFit="1" customWidth="1"/>
    <col min="5386" max="5387" width="8.90625" style="334" customWidth="1"/>
    <col min="5388" max="5388" width="11.08984375" style="334" bestFit="1" customWidth="1"/>
    <col min="5389" max="5389" width="8.90625" style="334" bestFit="1" customWidth="1"/>
    <col min="5390" max="5391" width="10.08984375" style="334" customWidth="1"/>
    <col min="5392" max="5635" width="8.6328125" style="334"/>
    <col min="5636" max="5636" width="16.453125" style="334" bestFit="1" customWidth="1"/>
    <col min="5637" max="5637" width="6.6328125" style="334" bestFit="1" customWidth="1"/>
    <col min="5638" max="5638" width="13.453125" style="334" bestFit="1" customWidth="1"/>
    <col min="5639" max="5639" width="12.6328125" style="334" bestFit="1" customWidth="1"/>
    <col min="5640" max="5640" width="11.08984375" style="334" customWidth="1"/>
    <col min="5641" max="5641" width="9.90625" style="334" bestFit="1" customWidth="1"/>
    <col min="5642" max="5643" width="8.90625" style="334" customWidth="1"/>
    <col min="5644" max="5644" width="11.08984375" style="334" bestFit="1" customWidth="1"/>
    <col min="5645" max="5645" width="8.90625" style="334" bestFit="1" customWidth="1"/>
    <col min="5646" max="5647" width="10.08984375" style="334" customWidth="1"/>
    <col min="5648" max="5891" width="8.6328125" style="334"/>
    <col min="5892" max="5892" width="16.453125" style="334" bestFit="1" customWidth="1"/>
    <col min="5893" max="5893" width="6.6328125" style="334" bestFit="1" customWidth="1"/>
    <col min="5894" max="5894" width="13.453125" style="334" bestFit="1" customWidth="1"/>
    <col min="5895" max="5895" width="12.6328125" style="334" bestFit="1" customWidth="1"/>
    <col min="5896" max="5896" width="11.08984375" style="334" customWidth="1"/>
    <col min="5897" max="5897" width="9.90625" style="334" bestFit="1" customWidth="1"/>
    <col min="5898" max="5899" width="8.90625" style="334" customWidth="1"/>
    <col min="5900" max="5900" width="11.08984375" style="334" bestFit="1" customWidth="1"/>
    <col min="5901" max="5901" width="8.90625" style="334" bestFit="1" customWidth="1"/>
    <col min="5902" max="5903" width="10.08984375" style="334" customWidth="1"/>
    <col min="5904" max="6147" width="8.6328125" style="334"/>
    <col min="6148" max="6148" width="16.453125" style="334" bestFit="1" customWidth="1"/>
    <col min="6149" max="6149" width="6.6328125" style="334" bestFit="1" customWidth="1"/>
    <col min="6150" max="6150" width="13.453125" style="334" bestFit="1" customWidth="1"/>
    <col min="6151" max="6151" width="12.6328125" style="334" bestFit="1" customWidth="1"/>
    <col min="6152" max="6152" width="11.08984375" style="334" customWidth="1"/>
    <col min="6153" max="6153" width="9.90625" style="334" bestFit="1" customWidth="1"/>
    <col min="6154" max="6155" width="8.90625" style="334" customWidth="1"/>
    <col min="6156" max="6156" width="11.08984375" style="334" bestFit="1" customWidth="1"/>
    <col min="6157" max="6157" width="8.90625" style="334" bestFit="1" customWidth="1"/>
    <col min="6158" max="6159" width="10.08984375" style="334" customWidth="1"/>
    <col min="6160" max="6403" width="8.6328125" style="334"/>
    <col min="6404" max="6404" width="16.453125" style="334" bestFit="1" customWidth="1"/>
    <col min="6405" max="6405" width="6.6328125" style="334" bestFit="1" customWidth="1"/>
    <col min="6406" max="6406" width="13.453125" style="334" bestFit="1" customWidth="1"/>
    <col min="6407" max="6407" width="12.6328125" style="334" bestFit="1" customWidth="1"/>
    <col min="6408" max="6408" width="11.08984375" style="334" customWidth="1"/>
    <col min="6409" max="6409" width="9.90625" style="334" bestFit="1" customWidth="1"/>
    <col min="6410" max="6411" width="8.90625" style="334" customWidth="1"/>
    <col min="6412" max="6412" width="11.08984375" style="334" bestFit="1" customWidth="1"/>
    <col min="6413" max="6413" width="8.90625" style="334" bestFit="1" customWidth="1"/>
    <col min="6414" max="6415" width="10.08984375" style="334" customWidth="1"/>
    <col min="6416" max="6659" width="8.6328125" style="334"/>
    <col min="6660" max="6660" width="16.453125" style="334" bestFit="1" customWidth="1"/>
    <col min="6661" max="6661" width="6.6328125" style="334" bestFit="1" customWidth="1"/>
    <col min="6662" max="6662" width="13.453125" style="334" bestFit="1" customWidth="1"/>
    <col min="6663" max="6663" width="12.6328125" style="334" bestFit="1" customWidth="1"/>
    <col min="6664" max="6664" width="11.08984375" style="334" customWidth="1"/>
    <col min="6665" max="6665" width="9.90625" style="334" bestFit="1" customWidth="1"/>
    <col min="6666" max="6667" width="8.90625" style="334" customWidth="1"/>
    <col min="6668" max="6668" width="11.08984375" style="334" bestFit="1" customWidth="1"/>
    <col min="6669" max="6669" width="8.90625" style="334" bestFit="1" customWidth="1"/>
    <col min="6670" max="6671" width="10.08984375" style="334" customWidth="1"/>
    <col min="6672" max="6915" width="8.6328125" style="334"/>
    <col min="6916" max="6916" width="16.453125" style="334" bestFit="1" customWidth="1"/>
    <col min="6917" max="6917" width="6.6328125" style="334" bestFit="1" customWidth="1"/>
    <col min="6918" max="6918" width="13.453125" style="334" bestFit="1" customWidth="1"/>
    <col min="6919" max="6919" width="12.6328125" style="334" bestFit="1" customWidth="1"/>
    <col min="6920" max="6920" width="11.08984375" style="334" customWidth="1"/>
    <col min="6921" max="6921" width="9.90625" style="334" bestFit="1" customWidth="1"/>
    <col min="6922" max="6923" width="8.90625" style="334" customWidth="1"/>
    <col min="6924" max="6924" width="11.08984375" style="334" bestFit="1" customWidth="1"/>
    <col min="6925" max="6925" width="8.90625" style="334" bestFit="1" customWidth="1"/>
    <col min="6926" max="6927" width="10.08984375" style="334" customWidth="1"/>
    <col min="6928" max="7171" width="8.6328125" style="334"/>
    <col min="7172" max="7172" width="16.453125" style="334" bestFit="1" customWidth="1"/>
    <col min="7173" max="7173" width="6.6328125" style="334" bestFit="1" customWidth="1"/>
    <col min="7174" max="7174" width="13.453125" style="334" bestFit="1" customWidth="1"/>
    <col min="7175" max="7175" width="12.6328125" style="334" bestFit="1" customWidth="1"/>
    <col min="7176" max="7176" width="11.08984375" style="334" customWidth="1"/>
    <col min="7177" max="7177" width="9.90625" style="334" bestFit="1" customWidth="1"/>
    <col min="7178" max="7179" width="8.90625" style="334" customWidth="1"/>
    <col min="7180" max="7180" width="11.08984375" style="334" bestFit="1" customWidth="1"/>
    <col min="7181" max="7181" width="8.90625" style="334" bestFit="1" customWidth="1"/>
    <col min="7182" max="7183" width="10.08984375" style="334" customWidth="1"/>
    <col min="7184" max="7427" width="8.6328125" style="334"/>
    <col min="7428" max="7428" width="16.453125" style="334" bestFit="1" customWidth="1"/>
    <col min="7429" max="7429" width="6.6328125" style="334" bestFit="1" customWidth="1"/>
    <col min="7430" max="7430" width="13.453125" style="334" bestFit="1" customWidth="1"/>
    <col min="7431" max="7431" width="12.6328125" style="334" bestFit="1" customWidth="1"/>
    <col min="7432" max="7432" width="11.08984375" style="334" customWidth="1"/>
    <col min="7433" max="7433" width="9.90625" style="334" bestFit="1" customWidth="1"/>
    <col min="7434" max="7435" width="8.90625" style="334" customWidth="1"/>
    <col min="7436" max="7436" width="11.08984375" style="334" bestFit="1" customWidth="1"/>
    <col min="7437" max="7437" width="8.90625" style="334" bestFit="1" customWidth="1"/>
    <col min="7438" max="7439" width="10.08984375" style="334" customWidth="1"/>
    <col min="7440" max="7683" width="8.6328125" style="334"/>
    <col min="7684" max="7684" width="16.453125" style="334" bestFit="1" customWidth="1"/>
    <col min="7685" max="7685" width="6.6328125" style="334" bestFit="1" customWidth="1"/>
    <col min="7686" max="7686" width="13.453125" style="334" bestFit="1" customWidth="1"/>
    <col min="7687" max="7687" width="12.6328125" style="334" bestFit="1" customWidth="1"/>
    <col min="7688" max="7688" width="11.08984375" style="334" customWidth="1"/>
    <col min="7689" max="7689" width="9.90625" style="334" bestFit="1" customWidth="1"/>
    <col min="7690" max="7691" width="8.90625" style="334" customWidth="1"/>
    <col min="7692" max="7692" width="11.08984375" style="334" bestFit="1" customWidth="1"/>
    <col min="7693" max="7693" width="8.90625" style="334" bestFit="1" customWidth="1"/>
    <col min="7694" max="7695" width="10.08984375" style="334" customWidth="1"/>
    <col min="7696" max="7939" width="8.6328125" style="334"/>
    <col min="7940" max="7940" width="16.453125" style="334" bestFit="1" customWidth="1"/>
    <col min="7941" max="7941" width="6.6328125" style="334" bestFit="1" customWidth="1"/>
    <col min="7942" max="7942" width="13.453125" style="334" bestFit="1" customWidth="1"/>
    <col min="7943" max="7943" width="12.6328125" style="334" bestFit="1" customWidth="1"/>
    <col min="7944" max="7944" width="11.08984375" style="334" customWidth="1"/>
    <col min="7945" max="7945" width="9.90625" style="334" bestFit="1" customWidth="1"/>
    <col min="7946" max="7947" width="8.90625" style="334" customWidth="1"/>
    <col min="7948" max="7948" width="11.08984375" style="334" bestFit="1" customWidth="1"/>
    <col min="7949" max="7949" width="8.90625" style="334" bestFit="1" customWidth="1"/>
    <col min="7950" max="7951" width="10.08984375" style="334" customWidth="1"/>
    <col min="7952" max="8195" width="8.6328125" style="334"/>
    <col min="8196" max="8196" width="16.453125" style="334" bestFit="1" customWidth="1"/>
    <col min="8197" max="8197" width="6.6328125" style="334" bestFit="1" customWidth="1"/>
    <col min="8198" max="8198" width="13.453125" style="334" bestFit="1" customWidth="1"/>
    <col min="8199" max="8199" width="12.6328125" style="334" bestFit="1" customWidth="1"/>
    <col min="8200" max="8200" width="11.08984375" style="334" customWidth="1"/>
    <col min="8201" max="8201" width="9.90625" style="334" bestFit="1" customWidth="1"/>
    <col min="8202" max="8203" width="8.90625" style="334" customWidth="1"/>
    <col min="8204" max="8204" width="11.08984375" style="334" bestFit="1" customWidth="1"/>
    <col min="8205" max="8205" width="8.90625" style="334" bestFit="1" customWidth="1"/>
    <col min="8206" max="8207" width="10.08984375" style="334" customWidth="1"/>
    <col min="8208" max="8451" width="8.6328125" style="334"/>
    <col min="8452" max="8452" width="16.453125" style="334" bestFit="1" customWidth="1"/>
    <col min="8453" max="8453" width="6.6328125" style="334" bestFit="1" customWidth="1"/>
    <col min="8454" max="8454" width="13.453125" style="334" bestFit="1" customWidth="1"/>
    <col min="8455" max="8455" width="12.6328125" style="334" bestFit="1" customWidth="1"/>
    <col min="8456" max="8456" width="11.08984375" style="334" customWidth="1"/>
    <col min="8457" max="8457" width="9.90625" style="334" bestFit="1" customWidth="1"/>
    <col min="8458" max="8459" width="8.90625" style="334" customWidth="1"/>
    <col min="8460" max="8460" width="11.08984375" style="334" bestFit="1" customWidth="1"/>
    <col min="8461" max="8461" width="8.90625" style="334" bestFit="1" customWidth="1"/>
    <col min="8462" max="8463" width="10.08984375" style="334" customWidth="1"/>
    <col min="8464" max="8707" width="8.6328125" style="334"/>
    <col min="8708" max="8708" width="16.453125" style="334" bestFit="1" customWidth="1"/>
    <col min="8709" max="8709" width="6.6328125" style="334" bestFit="1" customWidth="1"/>
    <col min="8710" max="8710" width="13.453125" style="334" bestFit="1" customWidth="1"/>
    <col min="8711" max="8711" width="12.6328125" style="334" bestFit="1" customWidth="1"/>
    <col min="8712" max="8712" width="11.08984375" style="334" customWidth="1"/>
    <col min="8713" max="8713" width="9.90625" style="334" bestFit="1" customWidth="1"/>
    <col min="8714" max="8715" width="8.90625" style="334" customWidth="1"/>
    <col min="8716" max="8716" width="11.08984375" style="334" bestFit="1" customWidth="1"/>
    <col min="8717" max="8717" width="8.90625" style="334" bestFit="1" customWidth="1"/>
    <col min="8718" max="8719" width="10.08984375" style="334" customWidth="1"/>
    <col min="8720" max="8963" width="8.6328125" style="334"/>
    <col min="8964" max="8964" width="16.453125" style="334" bestFit="1" customWidth="1"/>
    <col min="8965" max="8965" width="6.6328125" style="334" bestFit="1" customWidth="1"/>
    <col min="8966" max="8966" width="13.453125" style="334" bestFit="1" customWidth="1"/>
    <col min="8967" max="8967" width="12.6328125" style="334" bestFit="1" customWidth="1"/>
    <col min="8968" max="8968" width="11.08984375" style="334" customWidth="1"/>
    <col min="8969" max="8969" width="9.90625" style="334" bestFit="1" customWidth="1"/>
    <col min="8970" max="8971" width="8.90625" style="334" customWidth="1"/>
    <col min="8972" max="8972" width="11.08984375" style="334" bestFit="1" customWidth="1"/>
    <col min="8973" max="8973" width="8.90625" style="334" bestFit="1" customWidth="1"/>
    <col min="8974" max="8975" width="10.08984375" style="334" customWidth="1"/>
    <col min="8976" max="9219" width="8.6328125" style="334"/>
    <col min="9220" max="9220" width="16.453125" style="334" bestFit="1" customWidth="1"/>
    <col min="9221" max="9221" width="6.6328125" style="334" bestFit="1" customWidth="1"/>
    <col min="9222" max="9222" width="13.453125" style="334" bestFit="1" customWidth="1"/>
    <col min="9223" max="9223" width="12.6328125" style="334" bestFit="1" customWidth="1"/>
    <col min="9224" max="9224" width="11.08984375" style="334" customWidth="1"/>
    <col min="9225" max="9225" width="9.90625" style="334" bestFit="1" customWidth="1"/>
    <col min="9226" max="9227" width="8.90625" style="334" customWidth="1"/>
    <col min="9228" max="9228" width="11.08984375" style="334" bestFit="1" customWidth="1"/>
    <col min="9229" max="9229" width="8.90625" style="334" bestFit="1" customWidth="1"/>
    <col min="9230" max="9231" width="10.08984375" style="334" customWidth="1"/>
    <col min="9232" max="9475" width="8.6328125" style="334"/>
    <col min="9476" max="9476" width="16.453125" style="334" bestFit="1" customWidth="1"/>
    <col min="9477" max="9477" width="6.6328125" style="334" bestFit="1" customWidth="1"/>
    <col min="9478" max="9478" width="13.453125" style="334" bestFit="1" customWidth="1"/>
    <col min="9479" max="9479" width="12.6328125" style="334" bestFit="1" customWidth="1"/>
    <col min="9480" max="9480" width="11.08984375" style="334" customWidth="1"/>
    <col min="9481" max="9481" width="9.90625" style="334" bestFit="1" customWidth="1"/>
    <col min="9482" max="9483" width="8.90625" style="334" customWidth="1"/>
    <col min="9484" max="9484" width="11.08984375" style="334" bestFit="1" customWidth="1"/>
    <col min="9485" max="9485" width="8.90625" style="334" bestFit="1" customWidth="1"/>
    <col min="9486" max="9487" width="10.08984375" style="334" customWidth="1"/>
    <col min="9488" max="9731" width="8.6328125" style="334"/>
    <col min="9732" max="9732" width="16.453125" style="334" bestFit="1" customWidth="1"/>
    <col min="9733" max="9733" width="6.6328125" style="334" bestFit="1" customWidth="1"/>
    <col min="9734" max="9734" width="13.453125" style="334" bestFit="1" customWidth="1"/>
    <col min="9735" max="9735" width="12.6328125" style="334" bestFit="1" customWidth="1"/>
    <col min="9736" max="9736" width="11.08984375" style="334" customWidth="1"/>
    <col min="9737" max="9737" width="9.90625" style="334" bestFit="1" customWidth="1"/>
    <col min="9738" max="9739" width="8.90625" style="334" customWidth="1"/>
    <col min="9740" max="9740" width="11.08984375" style="334" bestFit="1" customWidth="1"/>
    <col min="9741" max="9741" width="8.90625" style="334" bestFit="1" customWidth="1"/>
    <col min="9742" max="9743" width="10.08984375" style="334" customWidth="1"/>
    <col min="9744" max="9987" width="8.6328125" style="334"/>
    <col min="9988" max="9988" width="16.453125" style="334" bestFit="1" customWidth="1"/>
    <col min="9989" max="9989" width="6.6328125" style="334" bestFit="1" customWidth="1"/>
    <col min="9990" max="9990" width="13.453125" style="334" bestFit="1" customWidth="1"/>
    <col min="9991" max="9991" width="12.6328125" style="334" bestFit="1" customWidth="1"/>
    <col min="9992" max="9992" width="11.08984375" style="334" customWidth="1"/>
    <col min="9993" max="9993" width="9.90625" style="334" bestFit="1" customWidth="1"/>
    <col min="9994" max="9995" width="8.90625" style="334" customWidth="1"/>
    <col min="9996" max="9996" width="11.08984375" style="334" bestFit="1" customWidth="1"/>
    <col min="9997" max="9997" width="8.90625" style="334" bestFit="1" customWidth="1"/>
    <col min="9998" max="9999" width="10.08984375" style="334" customWidth="1"/>
    <col min="10000" max="10243" width="8.6328125" style="334"/>
    <col min="10244" max="10244" width="16.453125" style="334" bestFit="1" customWidth="1"/>
    <col min="10245" max="10245" width="6.6328125" style="334" bestFit="1" customWidth="1"/>
    <col min="10246" max="10246" width="13.453125" style="334" bestFit="1" customWidth="1"/>
    <col min="10247" max="10247" width="12.6328125" style="334" bestFit="1" customWidth="1"/>
    <col min="10248" max="10248" width="11.08984375" style="334" customWidth="1"/>
    <col min="10249" max="10249" width="9.90625" style="334" bestFit="1" customWidth="1"/>
    <col min="10250" max="10251" width="8.90625" style="334" customWidth="1"/>
    <col min="10252" max="10252" width="11.08984375" style="334" bestFit="1" customWidth="1"/>
    <col min="10253" max="10253" width="8.90625" style="334" bestFit="1" customWidth="1"/>
    <col min="10254" max="10255" width="10.08984375" style="334" customWidth="1"/>
    <col min="10256" max="10499" width="8.6328125" style="334"/>
    <col min="10500" max="10500" width="16.453125" style="334" bestFit="1" customWidth="1"/>
    <col min="10501" max="10501" width="6.6328125" style="334" bestFit="1" customWidth="1"/>
    <col min="10502" max="10502" width="13.453125" style="334" bestFit="1" customWidth="1"/>
    <col min="10503" max="10503" width="12.6328125" style="334" bestFit="1" customWidth="1"/>
    <col min="10504" max="10504" width="11.08984375" style="334" customWidth="1"/>
    <col min="10505" max="10505" width="9.90625" style="334" bestFit="1" customWidth="1"/>
    <col min="10506" max="10507" width="8.90625" style="334" customWidth="1"/>
    <col min="10508" max="10508" width="11.08984375" style="334" bestFit="1" customWidth="1"/>
    <col min="10509" max="10509" width="8.90625" style="334" bestFit="1" customWidth="1"/>
    <col min="10510" max="10511" width="10.08984375" style="334" customWidth="1"/>
    <col min="10512" max="10755" width="8.6328125" style="334"/>
    <col min="10756" max="10756" width="16.453125" style="334" bestFit="1" customWidth="1"/>
    <col min="10757" max="10757" width="6.6328125" style="334" bestFit="1" customWidth="1"/>
    <col min="10758" max="10758" width="13.453125" style="334" bestFit="1" customWidth="1"/>
    <col min="10759" max="10759" width="12.6328125" style="334" bestFit="1" customWidth="1"/>
    <col min="10760" max="10760" width="11.08984375" style="334" customWidth="1"/>
    <col min="10761" max="10761" width="9.90625" style="334" bestFit="1" customWidth="1"/>
    <col min="10762" max="10763" width="8.90625" style="334" customWidth="1"/>
    <col min="10764" max="10764" width="11.08984375" style="334" bestFit="1" customWidth="1"/>
    <col min="10765" max="10765" width="8.90625" style="334" bestFit="1" customWidth="1"/>
    <col min="10766" max="10767" width="10.08984375" style="334" customWidth="1"/>
    <col min="10768" max="11011" width="8.6328125" style="334"/>
    <col min="11012" max="11012" width="16.453125" style="334" bestFit="1" customWidth="1"/>
    <col min="11013" max="11013" width="6.6328125" style="334" bestFit="1" customWidth="1"/>
    <col min="11014" max="11014" width="13.453125" style="334" bestFit="1" customWidth="1"/>
    <col min="11015" max="11015" width="12.6328125" style="334" bestFit="1" customWidth="1"/>
    <col min="11016" max="11016" width="11.08984375" style="334" customWidth="1"/>
    <col min="11017" max="11017" width="9.90625" style="334" bestFit="1" customWidth="1"/>
    <col min="11018" max="11019" width="8.90625" style="334" customWidth="1"/>
    <col min="11020" max="11020" width="11.08984375" style="334" bestFit="1" customWidth="1"/>
    <col min="11021" max="11021" width="8.90625" style="334" bestFit="1" customWidth="1"/>
    <col min="11022" max="11023" width="10.08984375" style="334" customWidth="1"/>
    <col min="11024" max="11267" width="8.6328125" style="334"/>
    <col min="11268" max="11268" width="16.453125" style="334" bestFit="1" customWidth="1"/>
    <col min="11269" max="11269" width="6.6328125" style="334" bestFit="1" customWidth="1"/>
    <col min="11270" max="11270" width="13.453125" style="334" bestFit="1" customWidth="1"/>
    <col min="11271" max="11271" width="12.6328125" style="334" bestFit="1" customWidth="1"/>
    <col min="11272" max="11272" width="11.08984375" style="334" customWidth="1"/>
    <col min="11273" max="11273" width="9.90625" style="334" bestFit="1" customWidth="1"/>
    <col min="11274" max="11275" width="8.90625" style="334" customWidth="1"/>
    <col min="11276" max="11276" width="11.08984375" style="334" bestFit="1" customWidth="1"/>
    <col min="11277" max="11277" width="8.90625" style="334" bestFit="1" customWidth="1"/>
    <col min="11278" max="11279" width="10.08984375" style="334" customWidth="1"/>
    <col min="11280" max="11523" width="8.6328125" style="334"/>
    <col min="11524" max="11524" width="16.453125" style="334" bestFit="1" customWidth="1"/>
    <col min="11525" max="11525" width="6.6328125" style="334" bestFit="1" customWidth="1"/>
    <col min="11526" max="11526" width="13.453125" style="334" bestFit="1" customWidth="1"/>
    <col min="11527" max="11527" width="12.6328125" style="334" bestFit="1" customWidth="1"/>
    <col min="11528" max="11528" width="11.08984375" style="334" customWidth="1"/>
    <col min="11529" max="11529" width="9.90625" style="334" bestFit="1" customWidth="1"/>
    <col min="11530" max="11531" width="8.90625" style="334" customWidth="1"/>
    <col min="11532" max="11532" width="11.08984375" style="334" bestFit="1" customWidth="1"/>
    <col min="11533" max="11533" width="8.90625" style="334" bestFit="1" customWidth="1"/>
    <col min="11534" max="11535" width="10.08984375" style="334" customWidth="1"/>
    <col min="11536" max="11779" width="8.6328125" style="334"/>
    <col min="11780" max="11780" width="16.453125" style="334" bestFit="1" customWidth="1"/>
    <col min="11781" max="11781" width="6.6328125" style="334" bestFit="1" customWidth="1"/>
    <col min="11782" max="11782" width="13.453125" style="334" bestFit="1" customWidth="1"/>
    <col min="11783" max="11783" width="12.6328125" style="334" bestFit="1" customWidth="1"/>
    <col min="11784" max="11784" width="11.08984375" style="334" customWidth="1"/>
    <col min="11785" max="11785" width="9.90625" style="334" bestFit="1" customWidth="1"/>
    <col min="11786" max="11787" width="8.90625" style="334" customWidth="1"/>
    <col min="11788" max="11788" width="11.08984375" style="334" bestFit="1" customWidth="1"/>
    <col min="11789" max="11789" width="8.90625" style="334" bestFit="1" customWidth="1"/>
    <col min="11790" max="11791" width="10.08984375" style="334" customWidth="1"/>
    <col min="11792" max="12035" width="8.6328125" style="334"/>
    <col min="12036" max="12036" width="16.453125" style="334" bestFit="1" customWidth="1"/>
    <col min="12037" max="12037" width="6.6328125" style="334" bestFit="1" customWidth="1"/>
    <col min="12038" max="12038" width="13.453125" style="334" bestFit="1" customWidth="1"/>
    <col min="12039" max="12039" width="12.6328125" style="334" bestFit="1" customWidth="1"/>
    <col min="12040" max="12040" width="11.08984375" style="334" customWidth="1"/>
    <col min="12041" max="12041" width="9.90625" style="334" bestFit="1" customWidth="1"/>
    <col min="12042" max="12043" width="8.90625" style="334" customWidth="1"/>
    <col min="12044" max="12044" width="11.08984375" style="334" bestFit="1" customWidth="1"/>
    <col min="12045" max="12045" width="8.90625" style="334" bestFit="1" customWidth="1"/>
    <col min="12046" max="12047" width="10.08984375" style="334" customWidth="1"/>
    <col min="12048" max="12291" width="8.6328125" style="334"/>
    <col min="12292" max="12292" width="16.453125" style="334" bestFit="1" customWidth="1"/>
    <col min="12293" max="12293" width="6.6328125" style="334" bestFit="1" customWidth="1"/>
    <col min="12294" max="12294" width="13.453125" style="334" bestFit="1" customWidth="1"/>
    <col min="12295" max="12295" width="12.6328125" style="334" bestFit="1" customWidth="1"/>
    <col min="12296" max="12296" width="11.08984375" style="334" customWidth="1"/>
    <col min="12297" max="12297" width="9.90625" style="334" bestFit="1" customWidth="1"/>
    <col min="12298" max="12299" width="8.90625" style="334" customWidth="1"/>
    <col min="12300" max="12300" width="11.08984375" style="334" bestFit="1" customWidth="1"/>
    <col min="12301" max="12301" width="8.90625" style="334" bestFit="1" customWidth="1"/>
    <col min="12302" max="12303" width="10.08984375" style="334" customWidth="1"/>
    <col min="12304" max="12547" width="8.6328125" style="334"/>
    <col min="12548" max="12548" width="16.453125" style="334" bestFit="1" customWidth="1"/>
    <col min="12549" max="12549" width="6.6328125" style="334" bestFit="1" customWidth="1"/>
    <col min="12550" max="12550" width="13.453125" style="334" bestFit="1" customWidth="1"/>
    <col min="12551" max="12551" width="12.6328125" style="334" bestFit="1" customWidth="1"/>
    <col min="12552" max="12552" width="11.08984375" style="334" customWidth="1"/>
    <col min="12553" max="12553" width="9.90625" style="334" bestFit="1" customWidth="1"/>
    <col min="12554" max="12555" width="8.90625" style="334" customWidth="1"/>
    <col min="12556" max="12556" width="11.08984375" style="334" bestFit="1" customWidth="1"/>
    <col min="12557" max="12557" width="8.90625" style="334" bestFit="1" customWidth="1"/>
    <col min="12558" max="12559" width="10.08984375" style="334" customWidth="1"/>
    <col min="12560" max="12803" width="8.6328125" style="334"/>
    <col min="12804" max="12804" width="16.453125" style="334" bestFit="1" customWidth="1"/>
    <col min="12805" max="12805" width="6.6328125" style="334" bestFit="1" customWidth="1"/>
    <col min="12806" max="12806" width="13.453125" style="334" bestFit="1" customWidth="1"/>
    <col min="12807" max="12807" width="12.6328125" style="334" bestFit="1" customWidth="1"/>
    <col min="12808" max="12808" width="11.08984375" style="334" customWidth="1"/>
    <col min="12809" max="12809" width="9.90625" style="334" bestFit="1" customWidth="1"/>
    <col min="12810" max="12811" width="8.90625" style="334" customWidth="1"/>
    <col min="12812" max="12812" width="11.08984375" style="334" bestFit="1" customWidth="1"/>
    <col min="12813" max="12813" width="8.90625" style="334" bestFit="1" customWidth="1"/>
    <col min="12814" max="12815" width="10.08984375" style="334" customWidth="1"/>
    <col min="12816" max="13059" width="8.6328125" style="334"/>
    <col min="13060" max="13060" width="16.453125" style="334" bestFit="1" customWidth="1"/>
    <col min="13061" max="13061" width="6.6328125" style="334" bestFit="1" customWidth="1"/>
    <col min="13062" max="13062" width="13.453125" style="334" bestFit="1" customWidth="1"/>
    <col min="13063" max="13063" width="12.6328125" style="334" bestFit="1" customWidth="1"/>
    <col min="13064" max="13064" width="11.08984375" style="334" customWidth="1"/>
    <col min="13065" max="13065" width="9.90625" style="334" bestFit="1" customWidth="1"/>
    <col min="13066" max="13067" width="8.90625" style="334" customWidth="1"/>
    <col min="13068" max="13068" width="11.08984375" style="334" bestFit="1" customWidth="1"/>
    <col min="13069" max="13069" width="8.90625" style="334" bestFit="1" customWidth="1"/>
    <col min="13070" max="13071" width="10.08984375" style="334" customWidth="1"/>
    <col min="13072" max="13315" width="8.6328125" style="334"/>
    <col min="13316" max="13316" width="16.453125" style="334" bestFit="1" customWidth="1"/>
    <col min="13317" max="13317" width="6.6328125" style="334" bestFit="1" customWidth="1"/>
    <col min="13318" max="13318" width="13.453125" style="334" bestFit="1" customWidth="1"/>
    <col min="13319" max="13319" width="12.6328125" style="334" bestFit="1" customWidth="1"/>
    <col min="13320" max="13320" width="11.08984375" style="334" customWidth="1"/>
    <col min="13321" max="13321" width="9.90625" style="334" bestFit="1" customWidth="1"/>
    <col min="13322" max="13323" width="8.90625" style="334" customWidth="1"/>
    <col min="13324" max="13324" width="11.08984375" style="334" bestFit="1" customWidth="1"/>
    <col min="13325" max="13325" width="8.90625" style="334" bestFit="1" customWidth="1"/>
    <col min="13326" max="13327" width="10.08984375" style="334" customWidth="1"/>
    <col min="13328" max="13571" width="8.6328125" style="334"/>
    <col min="13572" max="13572" width="16.453125" style="334" bestFit="1" customWidth="1"/>
    <col min="13573" max="13573" width="6.6328125" style="334" bestFit="1" customWidth="1"/>
    <col min="13574" max="13574" width="13.453125" style="334" bestFit="1" customWidth="1"/>
    <col min="13575" max="13575" width="12.6328125" style="334" bestFit="1" customWidth="1"/>
    <col min="13576" max="13576" width="11.08984375" style="334" customWidth="1"/>
    <col min="13577" max="13577" width="9.90625" style="334" bestFit="1" customWidth="1"/>
    <col min="13578" max="13579" width="8.90625" style="334" customWidth="1"/>
    <col min="13580" max="13580" width="11.08984375" style="334" bestFit="1" customWidth="1"/>
    <col min="13581" max="13581" width="8.90625" style="334" bestFit="1" customWidth="1"/>
    <col min="13582" max="13583" width="10.08984375" style="334" customWidth="1"/>
    <col min="13584" max="13827" width="8.6328125" style="334"/>
    <col min="13828" max="13828" width="16.453125" style="334" bestFit="1" customWidth="1"/>
    <col min="13829" max="13829" width="6.6328125" style="334" bestFit="1" customWidth="1"/>
    <col min="13830" max="13830" width="13.453125" style="334" bestFit="1" customWidth="1"/>
    <col min="13831" max="13831" width="12.6328125" style="334" bestFit="1" customWidth="1"/>
    <col min="13832" max="13832" width="11.08984375" style="334" customWidth="1"/>
    <col min="13833" max="13833" width="9.90625" style="334" bestFit="1" customWidth="1"/>
    <col min="13834" max="13835" width="8.90625" style="334" customWidth="1"/>
    <col min="13836" max="13836" width="11.08984375" style="334" bestFit="1" customWidth="1"/>
    <col min="13837" max="13837" width="8.90625" style="334" bestFit="1" customWidth="1"/>
    <col min="13838" max="13839" width="10.08984375" style="334" customWidth="1"/>
    <col min="13840" max="14083" width="8.6328125" style="334"/>
    <col min="14084" max="14084" width="16.453125" style="334" bestFit="1" customWidth="1"/>
    <col min="14085" max="14085" width="6.6328125" style="334" bestFit="1" customWidth="1"/>
    <col min="14086" max="14086" width="13.453125" style="334" bestFit="1" customWidth="1"/>
    <col min="14087" max="14087" width="12.6328125" style="334" bestFit="1" customWidth="1"/>
    <col min="14088" max="14088" width="11.08984375" style="334" customWidth="1"/>
    <col min="14089" max="14089" width="9.90625" style="334" bestFit="1" customWidth="1"/>
    <col min="14090" max="14091" width="8.90625" style="334" customWidth="1"/>
    <col min="14092" max="14092" width="11.08984375" style="334" bestFit="1" customWidth="1"/>
    <col min="14093" max="14093" width="8.90625" style="334" bestFit="1" customWidth="1"/>
    <col min="14094" max="14095" width="10.08984375" style="334" customWidth="1"/>
    <col min="14096" max="14339" width="8.6328125" style="334"/>
    <col min="14340" max="14340" width="16.453125" style="334" bestFit="1" customWidth="1"/>
    <col min="14341" max="14341" width="6.6328125" style="334" bestFit="1" customWidth="1"/>
    <col min="14342" max="14342" width="13.453125" style="334" bestFit="1" customWidth="1"/>
    <col min="14343" max="14343" width="12.6328125" style="334" bestFit="1" customWidth="1"/>
    <col min="14344" max="14344" width="11.08984375" style="334" customWidth="1"/>
    <col min="14345" max="14345" width="9.90625" style="334" bestFit="1" customWidth="1"/>
    <col min="14346" max="14347" width="8.90625" style="334" customWidth="1"/>
    <col min="14348" max="14348" width="11.08984375" style="334" bestFit="1" customWidth="1"/>
    <col min="14349" max="14349" width="8.90625" style="334" bestFit="1" customWidth="1"/>
    <col min="14350" max="14351" width="10.08984375" style="334" customWidth="1"/>
    <col min="14352" max="14595" width="8.6328125" style="334"/>
    <col min="14596" max="14596" width="16.453125" style="334" bestFit="1" customWidth="1"/>
    <col min="14597" max="14597" width="6.6328125" style="334" bestFit="1" customWidth="1"/>
    <col min="14598" max="14598" width="13.453125" style="334" bestFit="1" customWidth="1"/>
    <col min="14599" max="14599" width="12.6328125" style="334" bestFit="1" customWidth="1"/>
    <col min="14600" max="14600" width="11.08984375" style="334" customWidth="1"/>
    <col min="14601" max="14601" width="9.90625" style="334" bestFit="1" customWidth="1"/>
    <col min="14602" max="14603" width="8.90625" style="334" customWidth="1"/>
    <col min="14604" max="14604" width="11.08984375" style="334" bestFit="1" customWidth="1"/>
    <col min="14605" max="14605" width="8.90625" style="334" bestFit="1" customWidth="1"/>
    <col min="14606" max="14607" width="10.08984375" style="334" customWidth="1"/>
    <col min="14608" max="14851" width="8.6328125" style="334"/>
    <col min="14852" max="14852" width="16.453125" style="334" bestFit="1" customWidth="1"/>
    <col min="14853" max="14853" width="6.6328125" style="334" bestFit="1" customWidth="1"/>
    <col min="14854" max="14854" width="13.453125" style="334" bestFit="1" customWidth="1"/>
    <col min="14855" max="14855" width="12.6328125" style="334" bestFit="1" customWidth="1"/>
    <col min="14856" max="14856" width="11.08984375" style="334" customWidth="1"/>
    <col min="14857" max="14857" width="9.90625" style="334" bestFit="1" customWidth="1"/>
    <col min="14858" max="14859" width="8.90625" style="334" customWidth="1"/>
    <col min="14860" max="14860" width="11.08984375" style="334" bestFit="1" customWidth="1"/>
    <col min="14861" max="14861" width="8.90625" style="334" bestFit="1" customWidth="1"/>
    <col min="14862" max="14863" width="10.08984375" style="334" customWidth="1"/>
    <col min="14864" max="15107" width="8.6328125" style="334"/>
    <col min="15108" max="15108" width="16.453125" style="334" bestFit="1" customWidth="1"/>
    <col min="15109" max="15109" width="6.6328125" style="334" bestFit="1" customWidth="1"/>
    <col min="15110" max="15110" width="13.453125" style="334" bestFit="1" customWidth="1"/>
    <col min="15111" max="15111" width="12.6328125" style="334" bestFit="1" customWidth="1"/>
    <col min="15112" max="15112" width="11.08984375" style="334" customWidth="1"/>
    <col min="15113" max="15113" width="9.90625" style="334" bestFit="1" customWidth="1"/>
    <col min="15114" max="15115" width="8.90625" style="334" customWidth="1"/>
    <col min="15116" max="15116" width="11.08984375" style="334" bestFit="1" customWidth="1"/>
    <col min="15117" max="15117" width="8.90625" style="334" bestFit="1" customWidth="1"/>
    <col min="15118" max="15119" width="10.08984375" style="334" customWidth="1"/>
    <col min="15120" max="15363" width="8.6328125" style="334"/>
    <col min="15364" max="15364" width="16.453125" style="334" bestFit="1" customWidth="1"/>
    <col min="15365" max="15365" width="6.6328125" style="334" bestFit="1" customWidth="1"/>
    <col min="15366" max="15366" width="13.453125" style="334" bestFit="1" customWidth="1"/>
    <col min="15367" max="15367" width="12.6328125" style="334" bestFit="1" customWidth="1"/>
    <col min="15368" max="15368" width="11.08984375" style="334" customWidth="1"/>
    <col min="15369" max="15369" width="9.90625" style="334" bestFit="1" customWidth="1"/>
    <col min="15370" max="15371" width="8.90625" style="334" customWidth="1"/>
    <col min="15372" max="15372" width="11.08984375" style="334" bestFit="1" customWidth="1"/>
    <col min="15373" max="15373" width="8.90625" style="334" bestFit="1" customWidth="1"/>
    <col min="15374" max="15375" width="10.08984375" style="334" customWidth="1"/>
    <col min="15376" max="15619" width="8.6328125" style="334"/>
    <col min="15620" max="15620" width="16.453125" style="334" bestFit="1" customWidth="1"/>
    <col min="15621" max="15621" width="6.6328125" style="334" bestFit="1" customWidth="1"/>
    <col min="15622" max="15622" width="13.453125" style="334" bestFit="1" customWidth="1"/>
    <col min="15623" max="15623" width="12.6328125" style="334" bestFit="1" customWidth="1"/>
    <col min="15624" max="15624" width="11.08984375" style="334" customWidth="1"/>
    <col min="15625" max="15625" width="9.90625" style="334" bestFit="1" customWidth="1"/>
    <col min="15626" max="15627" width="8.90625" style="334" customWidth="1"/>
    <col min="15628" max="15628" width="11.08984375" style="334" bestFit="1" customWidth="1"/>
    <col min="15629" max="15629" width="8.90625" style="334" bestFit="1" customWidth="1"/>
    <col min="15630" max="15631" width="10.08984375" style="334" customWidth="1"/>
    <col min="15632" max="15875" width="8.6328125" style="334"/>
    <col min="15876" max="15876" width="16.453125" style="334" bestFit="1" customWidth="1"/>
    <col min="15877" max="15877" width="6.6328125" style="334" bestFit="1" customWidth="1"/>
    <col min="15878" max="15878" width="13.453125" style="334" bestFit="1" customWidth="1"/>
    <col min="15879" max="15879" width="12.6328125" style="334" bestFit="1" customWidth="1"/>
    <col min="15880" max="15880" width="11.08984375" style="334" customWidth="1"/>
    <col min="15881" max="15881" width="9.90625" style="334" bestFit="1" customWidth="1"/>
    <col min="15882" max="15883" width="8.90625" style="334" customWidth="1"/>
    <col min="15884" max="15884" width="11.08984375" style="334" bestFit="1" customWidth="1"/>
    <col min="15885" max="15885" width="8.90625" style="334" bestFit="1" customWidth="1"/>
    <col min="15886" max="15887" width="10.08984375" style="334" customWidth="1"/>
    <col min="15888" max="16131" width="8.6328125" style="334"/>
    <col min="16132" max="16132" width="16.453125" style="334" bestFit="1" customWidth="1"/>
    <col min="16133" max="16133" width="6.6328125" style="334" bestFit="1" customWidth="1"/>
    <col min="16134" max="16134" width="13.453125" style="334" bestFit="1" customWidth="1"/>
    <col min="16135" max="16135" width="12.6328125" style="334" bestFit="1" customWidth="1"/>
    <col min="16136" max="16136" width="11.08984375" style="334" customWidth="1"/>
    <col min="16137" max="16137" width="9.90625" style="334" bestFit="1" customWidth="1"/>
    <col min="16138" max="16139" width="8.90625" style="334" customWidth="1"/>
    <col min="16140" max="16140" width="11.08984375" style="334" bestFit="1" customWidth="1"/>
    <col min="16141" max="16141" width="8.90625" style="334" bestFit="1" customWidth="1"/>
    <col min="16142" max="16143" width="10.08984375" style="334" customWidth="1"/>
    <col min="16144" max="16384" width="8.6328125" style="334"/>
  </cols>
  <sheetData>
    <row r="2" spans="2:9" ht="18.649999999999999" customHeight="1" x14ac:dyDescent="0.4">
      <c r="B2" s="96" t="s">
        <v>73</v>
      </c>
      <c r="C2" s="96" t="s">
        <v>74</v>
      </c>
      <c r="D2" s="97" t="s">
        <v>78</v>
      </c>
      <c r="E2" s="365" t="s">
        <v>1151</v>
      </c>
      <c r="F2" s="96" t="s">
        <v>75</v>
      </c>
      <c r="G2" s="96" t="s">
        <v>76</v>
      </c>
      <c r="H2" s="335" t="s">
        <v>79</v>
      </c>
      <c r="I2" s="335" t="s">
        <v>160</v>
      </c>
    </row>
    <row r="3" spans="2:9" ht="18.649999999999999" customHeight="1" x14ac:dyDescent="0.4">
      <c r="B3" s="30" t="s">
        <v>1158</v>
      </c>
      <c r="C3" s="30" t="s">
        <v>1159</v>
      </c>
      <c r="D3" s="30"/>
      <c r="E3" s="335" t="s">
        <v>1160</v>
      </c>
      <c r="F3" s="30" t="s">
        <v>1161</v>
      </c>
      <c r="G3" s="335"/>
      <c r="H3" s="31"/>
      <c r="I3" s="33">
        <v>37347</v>
      </c>
    </row>
    <row r="4" spans="2:9" ht="18.649999999999999" customHeight="1" x14ac:dyDescent="0.4">
      <c r="B4" s="30" t="s">
        <v>1162</v>
      </c>
      <c r="C4" s="30" t="s">
        <v>1163</v>
      </c>
      <c r="D4" s="18"/>
      <c r="E4" s="335" t="s">
        <v>1160</v>
      </c>
      <c r="F4" s="30" t="s">
        <v>1161</v>
      </c>
      <c r="G4" s="20"/>
      <c r="H4" s="19"/>
      <c r="I4" s="33">
        <v>38237</v>
      </c>
    </row>
    <row r="5" spans="2:9" ht="18.649999999999999" customHeight="1" x14ac:dyDescent="0.4">
      <c r="B5" s="30" t="s">
        <v>1164</v>
      </c>
      <c r="C5" s="30" t="s">
        <v>1165</v>
      </c>
      <c r="D5" s="30"/>
      <c r="E5" s="335" t="s">
        <v>1160</v>
      </c>
      <c r="F5" s="30" t="s">
        <v>1161</v>
      </c>
      <c r="G5" s="335"/>
      <c r="H5" s="31"/>
      <c r="I5" s="33">
        <v>39310</v>
      </c>
    </row>
    <row r="6" spans="2:9" ht="18.649999999999999" customHeight="1" x14ac:dyDescent="0.4">
      <c r="B6" s="30" t="s">
        <v>1166</v>
      </c>
      <c r="C6" s="30" t="s">
        <v>1167</v>
      </c>
      <c r="D6" s="18"/>
      <c r="E6" s="335" t="s">
        <v>1160</v>
      </c>
      <c r="F6" s="30" t="s">
        <v>1161</v>
      </c>
      <c r="G6" s="20"/>
      <c r="H6" s="19"/>
      <c r="I6" s="33">
        <v>41456</v>
      </c>
    </row>
    <row r="7" spans="2:9" ht="18.649999999999999" customHeight="1" x14ac:dyDescent="0.4">
      <c r="B7" s="30" t="s">
        <v>1168</v>
      </c>
      <c r="C7" s="30" t="s">
        <v>1169</v>
      </c>
      <c r="D7" s="30"/>
      <c r="E7" s="335" t="s">
        <v>1160</v>
      </c>
      <c r="F7" s="30" t="s">
        <v>1161</v>
      </c>
      <c r="G7" s="335"/>
      <c r="H7" s="31"/>
      <c r="I7" s="33">
        <v>43206</v>
      </c>
    </row>
    <row r="8" spans="2:9" ht="18.649999999999999" customHeight="1" x14ac:dyDescent="0.4">
      <c r="B8" s="30" t="s">
        <v>1170</v>
      </c>
      <c r="C8" s="30" t="s">
        <v>1171</v>
      </c>
      <c r="D8" s="18"/>
      <c r="E8" s="335" t="s">
        <v>1160</v>
      </c>
      <c r="F8" s="30" t="s">
        <v>1161</v>
      </c>
      <c r="G8" s="20"/>
      <c r="H8" s="19"/>
      <c r="I8" s="33">
        <v>43724</v>
      </c>
    </row>
    <row r="9" spans="2:9" ht="18.649999999999999" customHeight="1" x14ac:dyDescent="0.4">
      <c r="B9" s="30" t="s">
        <v>1172</v>
      </c>
      <c r="C9" s="30" t="s">
        <v>1173</v>
      </c>
      <c r="D9" s="30"/>
      <c r="E9" s="335" t="s">
        <v>1160</v>
      </c>
      <c r="F9" s="30" t="s">
        <v>1174</v>
      </c>
      <c r="G9" s="335"/>
      <c r="H9" s="31"/>
      <c r="I9" s="33">
        <v>37135</v>
      </c>
    </row>
    <row r="10" spans="2:9" ht="18.649999999999999" customHeight="1" x14ac:dyDescent="0.4">
      <c r="B10" s="30" t="s">
        <v>1175</v>
      </c>
      <c r="C10" s="30" t="s">
        <v>1176</v>
      </c>
      <c r="D10" s="18"/>
      <c r="E10" s="335" t="s">
        <v>1160</v>
      </c>
      <c r="F10" s="30" t="s">
        <v>1174</v>
      </c>
      <c r="G10" s="20"/>
      <c r="H10" s="19"/>
      <c r="I10" s="33">
        <v>37135</v>
      </c>
    </row>
    <row r="11" spans="2:9" ht="18.649999999999999" customHeight="1" x14ac:dyDescent="0.4">
      <c r="B11" s="30" t="s">
        <v>1177</v>
      </c>
      <c r="C11" s="30" t="s">
        <v>1178</v>
      </c>
      <c r="D11" s="30"/>
      <c r="E11" s="335" t="s">
        <v>1160</v>
      </c>
      <c r="F11" s="30" t="s">
        <v>1174</v>
      </c>
      <c r="G11" s="335"/>
      <c r="H11" s="31"/>
      <c r="I11" s="33">
        <v>42310</v>
      </c>
    </row>
    <row r="12" spans="2:9" ht="18.649999999999999" customHeight="1" x14ac:dyDescent="0.4">
      <c r="B12" s="30" t="s">
        <v>1179</v>
      </c>
      <c r="C12" s="30" t="s">
        <v>1180</v>
      </c>
      <c r="D12" s="18"/>
      <c r="E12" s="335" t="s">
        <v>1160</v>
      </c>
      <c r="F12" s="30" t="s">
        <v>1174</v>
      </c>
      <c r="G12" s="20"/>
      <c r="H12" s="19"/>
      <c r="I12" s="33">
        <v>42597</v>
      </c>
    </row>
    <row r="13" spans="2:9" ht="18.649999999999999" customHeight="1" x14ac:dyDescent="0.4">
      <c r="B13" s="30" t="s">
        <v>1181</v>
      </c>
      <c r="C13" s="30" t="s">
        <v>1182</v>
      </c>
      <c r="D13" s="30"/>
      <c r="E13" s="335" t="s">
        <v>1160</v>
      </c>
      <c r="F13" s="30" t="s">
        <v>1174</v>
      </c>
      <c r="G13" s="335"/>
      <c r="H13" s="31"/>
      <c r="I13" s="33">
        <v>43073</v>
      </c>
    </row>
    <row r="14" spans="2:9" ht="18.649999999999999" customHeight="1" x14ac:dyDescent="0.4">
      <c r="B14" s="30" t="s">
        <v>1183</v>
      </c>
      <c r="C14" s="30" t="s">
        <v>1184</v>
      </c>
      <c r="D14" s="18"/>
      <c r="E14" s="335" t="s">
        <v>1160</v>
      </c>
      <c r="F14" s="30" t="s">
        <v>1174</v>
      </c>
      <c r="G14" s="20"/>
      <c r="H14" s="19"/>
      <c r="I14" s="33">
        <v>38888</v>
      </c>
    </row>
    <row r="15" spans="2:9" ht="18.649999999999999" customHeight="1" x14ac:dyDescent="0.4">
      <c r="B15" s="30" t="s">
        <v>1185</v>
      </c>
      <c r="C15" s="30" t="s">
        <v>1186</v>
      </c>
      <c r="D15" s="30"/>
      <c r="E15" s="335" t="s">
        <v>1160</v>
      </c>
      <c r="F15" s="30" t="s">
        <v>1187</v>
      </c>
      <c r="G15" s="335"/>
      <c r="H15" s="31"/>
      <c r="I15" s="33">
        <v>40115</v>
      </c>
    </row>
    <row r="16" spans="2:9" ht="18.649999999999999" customHeight="1" x14ac:dyDescent="0.4">
      <c r="B16" s="30" t="s">
        <v>1188</v>
      </c>
      <c r="C16" s="30" t="s">
        <v>1189</v>
      </c>
      <c r="D16" s="18"/>
      <c r="E16" s="335" t="s">
        <v>1160</v>
      </c>
      <c r="F16" s="30" t="s">
        <v>1187</v>
      </c>
      <c r="G16" s="20"/>
      <c r="H16" s="19"/>
      <c r="I16" s="33">
        <v>43724</v>
      </c>
    </row>
    <row r="17" spans="2:9" ht="18.649999999999999" customHeight="1" x14ac:dyDescent="0.4">
      <c r="B17" s="30" t="s">
        <v>1190</v>
      </c>
      <c r="C17" s="30" t="s">
        <v>1191</v>
      </c>
      <c r="D17" s="30"/>
      <c r="E17" s="335" t="s">
        <v>1192</v>
      </c>
      <c r="F17" s="30" t="s">
        <v>1193</v>
      </c>
      <c r="G17" s="335"/>
      <c r="H17" s="31"/>
      <c r="I17" s="33">
        <v>43160</v>
      </c>
    </row>
    <row r="18" spans="2:9" ht="18.649999999999999" customHeight="1" x14ac:dyDescent="0.4">
      <c r="B18" s="30" t="s">
        <v>1194</v>
      </c>
      <c r="C18" s="30" t="s">
        <v>1195</v>
      </c>
      <c r="D18" s="18"/>
      <c r="E18" s="335" t="s">
        <v>1192</v>
      </c>
      <c r="F18" s="30" t="s">
        <v>1193</v>
      </c>
      <c r="G18" s="20"/>
      <c r="H18" s="19"/>
      <c r="I18" s="33">
        <v>43234</v>
      </c>
    </row>
    <row r="19" spans="2:9" ht="18.649999999999999" customHeight="1" x14ac:dyDescent="0.4">
      <c r="B19" s="30" t="s">
        <v>1196</v>
      </c>
      <c r="C19" s="30" t="s">
        <v>1197</v>
      </c>
      <c r="D19" s="30"/>
      <c r="E19" s="335" t="s">
        <v>1192</v>
      </c>
      <c r="F19" s="30" t="s">
        <v>1193</v>
      </c>
      <c r="G19" s="335"/>
      <c r="H19" s="31"/>
      <c r="I19" s="33">
        <v>43296</v>
      </c>
    </row>
    <row r="20" spans="2:9" ht="18.649999999999999" customHeight="1" x14ac:dyDescent="0.4">
      <c r="B20" s="30" t="s">
        <v>1198</v>
      </c>
      <c r="C20" s="30" t="s">
        <v>1199</v>
      </c>
      <c r="D20" s="18"/>
      <c r="E20" s="335" t="s">
        <v>1192</v>
      </c>
      <c r="F20" s="30" t="s">
        <v>1193</v>
      </c>
      <c r="G20" s="20"/>
      <c r="H20" s="19"/>
      <c r="I20" s="33">
        <v>43529</v>
      </c>
    </row>
    <row r="21" spans="2:9" ht="18.649999999999999" customHeight="1" x14ac:dyDescent="0.4">
      <c r="B21" s="30" t="s">
        <v>1200</v>
      </c>
      <c r="C21" s="30" t="s">
        <v>1201</v>
      </c>
      <c r="D21" s="30"/>
      <c r="E21" s="335" t="s">
        <v>1192</v>
      </c>
      <c r="F21" s="30" t="s">
        <v>1193</v>
      </c>
      <c r="G21" s="335"/>
      <c r="H21" s="31"/>
      <c r="I21" s="33">
        <v>43570</v>
      </c>
    </row>
    <row r="22" spans="2:9" ht="18.649999999999999" customHeight="1" x14ac:dyDescent="0.4">
      <c r="B22" s="30" t="s">
        <v>1202</v>
      </c>
      <c r="C22" s="30" t="s">
        <v>1203</v>
      </c>
      <c r="D22" s="18"/>
      <c r="E22" s="335" t="s">
        <v>1192</v>
      </c>
      <c r="F22" s="30" t="s">
        <v>1193</v>
      </c>
      <c r="G22" s="20"/>
      <c r="H22" s="19"/>
      <c r="I22" s="33">
        <v>43836</v>
      </c>
    </row>
    <row r="23" spans="2:9" ht="18.649999999999999" customHeight="1" x14ac:dyDescent="0.4">
      <c r="B23" s="30" t="s">
        <v>1204</v>
      </c>
      <c r="C23" s="30" t="s">
        <v>1205</v>
      </c>
      <c r="D23" s="18"/>
      <c r="E23" s="335" t="s">
        <v>1192</v>
      </c>
      <c r="F23" s="30" t="s">
        <v>1193</v>
      </c>
      <c r="G23" s="20"/>
      <c r="H23" s="19"/>
      <c r="I23" s="33">
        <v>43938</v>
      </c>
    </row>
    <row r="24" spans="2:9" ht="18.649999999999999" customHeight="1" x14ac:dyDescent="0.4">
      <c r="B24" s="30" t="s">
        <v>1206</v>
      </c>
      <c r="C24" s="30" t="s">
        <v>1207</v>
      </c>
      <c r="D24" s="18"/>
      <c r="E24" s="335" t="s">
        <v>1192</v>
      </c>
      <c r="F24" s="30" t="s">
        <v>1193</v>
      </c>
      <c r="G24" s="20"/>
      <c r="H24" s="19"/>
      <c r="I24" s="33">
        <v>44000</v>
      </c>
    </row>
    <row r="25" spans="2:9" ht="18.649999999999999" customHeight="1" x14ac:dyDescent="0.4">
      <c r="B25"/>
      <c r="C25"/>
      <c r="D25"/>
      <c r="E25"/>
      <c r="F25"/>
      <c r="G25"/>
      <c r="H25"/>
      <c r="I25"/>
    </row>
    <row r="26" spans="2:9" ht="18.649999999999999" customHeight="1" x14ac:dyDescent="0.4">
      <c r="B26"/>
      <c r="C26"/>
      <c r="D26"/>
      <c r="E26"/>
      <c r="F26"/>
      <c r="G26"/>
      <c r="H26"/>
      <c r="I26"/>
    </row>
    <row r="27" spans="2:9" ht="18.649999999999999" customHeight="1" x14ac:dyDescent="0.4">
      <c r="B27"/>
      <c r="C27"/>
      <c r="D27"/>
      <c r="E27"/>
      <c r="F27"/>
      <c r="G27"/>
      <c r="H27"/>
      <c r="I27"/>
    </row>
    <row r="28" spans="2:9" ht="18.649999999999999" customHeight="1" x14ac:dyDescent="0.4">
      <c r="B28"/>
      <c r="C28"/>
      <c r="D28"/>
      <c r="E28"/>
      <c r="F28"/>
      <c r="G28"/>
      <c r="H28"/>
      <c r="I28"/>
    </row>
    <row r="29" spans="2:9" ht="18.649999999999999" customHeight="1" x14ac:dyDescent="0.4">
      <c r="B29"/>
      <c r="C29"/>
      <c r="D29"/>
      <c r="E29"/>
      <c r="F29"/>
      <c r="G29"/>
      <c r="H29"/>
      <c r="I29"/>
    </row>
    <row r="30" spans="2:9" ht="18.649999999999999" customHeight="1" x14ac:dyDescent="0.4">
      <c r="B30"/>
      <c r="C30"/>
      <c r="D30"/>
      <c r="E30"/>
      <c r="F30"/>
      <c r="G30"/>
      <c r="H30"/>
      <c r="I30"/>
    </row>
    <row r="31" spans="2:9" ht="18.649999999999999" customHeight="1" x14ac:dyDescent="0.4">
      <c r="B31"/>
      <c r="C31"/>
      <c r="D31"/>
      <c r="E31"/>
      <c r="F31"/>
      <c r="G31"/>
      <c r="H31"/>
      <c r="I31"/>
    </row>
    <row r="32" spans="2:9" ht="18.649999999999999" customHeight="1" x14ac:dyDescent="0.4">
      <c r="B32"/>
      <c r="C32"/>
      <c r="D32"/>
      <c r="E32"/>
      <c r="F32"/>
      <c r="G32"/>
      <c r="H32"/>
      <c r="I32"/>
    </row>
    <row r="33" spans="2:9" ht="18.649999999999999" customHeight="1" x14ac:dyDescent="0.4">
      <c r="B33"/>
      <c r="C33"/>
      <c r="D33"/>
      <c r="E33"/>
      <c r="F33"/>
      <c r="G33"/>
      <c r="H33"/>
      <c r="I33"/>
    </row>
    <row r="34" spans="2:9" ht="18.649999999999999" customHeight="1" x14ac:dyDescent="0.4">
      <c r="B34"/>
      <c r="C34"/>
      <c r="D34"/>
      <c r="E34"/>
      <c r="F34"/>
      <c r="G34"/>
      <c r="H34"/>
      <c r="I34"/>
    </row>
    <row r="35" spans="2:9" ht="18.649999999999999" customHeight="1" x14ac:dyDescent="0.4">
      <c r="B35"/>
      <c r="C35"/>
      <c r="D35"/>
      <c r="E35"/>
      <c r="F35"/>
      <c r="G35"/>
      <c r="H35"/>
      <c r="I35"/>
    </row>
    <row r="36" spans="2:9" ht="18.649999999999999" customHeight="1" x14ac:dyDescent="0.4">
      <c r="B36"/>
      <c r="C36"/>
      <c r="D36"/>
      <c r="E36"/>
      <c r="F36"/>
      <c r="G36"/>
      <c r="H36"/>
      <c r="I36"/>
    </row>
    <row r="37" spans="2:9" ht="18.649999999999999" customHeight="1" x14ac:dyDescent="0.4">
      <c r="B37"/>
      <c r="C37"/>
      <c r="D37"/>
      <c r="E37"/>
      <c r="F37"/>
      <c r="G37"/>
      <c r="H37"/>
      <c r="I37"/>
    </row>
    <row r="38" spans="2:9" ht="18.649999999999999" customHeight="1" x14ac:dyDescent="0.4">
      <c r="B38"/>
      <c r="C38"/>
      <c r="D38"/>
      <c r="E38"/>
      <c r="F38"/>
      <c r="G38"/>
      <c r="H38"/>
      <c r="I38"/>
    </row>
    <row r="39" spans="2:9" ht="18.649999999999999" customHeight="1" x14ac:dyDescent="0.4">
      <c r="B39"/>
      <c r="C39"/>
      <c r="D39"/>
      <c r="E39"/>
      <c r="F39"/>
      <c r="G39"/>
      <c r="H39"/>
      <c r="I39"/>
    </row>
    <row r="40" spans="2:9" ht="18.649999999999999" customHeight="1" x14ac:dyDescent="0.4">
      <c r="B40"/>
      <c r="C40"/>
      <c r="D40"/>
      <c r="E40"/>
      <c r="F40"/>
      <c r="G40"/>
      <c r="H40"/>
      <c r="I40"/>
    </row>
    <row r="41" spans="2:9" ht="18.649999999999999" customHeight="1" x14ac:dyDescent="0.4">
      <c r="B41"/>
      <c r="C41"/>
      <c r="D41"/>
      <c r="E41"/>
      <c r="F41"/>
      <c r="G41"/>
      <c r="H41"/>
      <c r="I41"/>
    </row>
    <row r="42" spans="2:9" ht="18.649999999999999" customHeight="1" x14ac:dyDescent="0.4">
      <c r="B42"/>
      <c r="C42"/>
      <c r="D42"/>
      <c r="E42"/>
      <c r="F42"/>
      <c r="G42"/>
      <c r="H42"/>
      <c r="I42"/>
    </row>
    <row r="43" spans="2:9" ht="18.649999999999999" customHeight="1" x14ac:dyDescent="0.4">
      <c r="B43"/>
      <c r="C43"/>
      <c r="D43"/>
      <c r="E43"/>
      <c r="F43"/>
      <c r="G43"/>
      <c r="H43"/>
      <c r="I43"/>
    </row>
    <row r="44" spans="2:9" ht="18.649999999999999" customHeight="1" x14ac:dyDescent="0.4">
      <c r="B44"/>
      <c r="C44"/>
      <c r="D44"/>
      <c r="E44"/>
      <c r="F44"/>
      <c r="G44"/>
      <c r="H44"/>
      <c r="I44"/>
    </row>
    <row r="45" spans="2:9" ht="18.649999999999999" customHeight="1" x14ac:dyDescent="0.4">
      <c r="B45"/>
      <c r="C45"/>
      <c r="D45"/>
      <c r="E45"/>
      <c r="F45"/>
      <c r="G45"/>
      <c r="H45"/>
      <c r="I45"/>
    </row>
    <row r="46" spans="2:9" ht="18.649999999999999" customHeight="1" x14ac:dyDescent="0.4">
      <c r="B46"/>
      <c r="C46"/>
      <c r="D46"/>
      <c r="E46"/>
      <c r="F46"/>
      <c r="G46"/>
      <c r="H46"/>
      <c r="I46"/>
    </row>
    <row r="47" spans="2:9" ht="18.649999999999999" customHeight="1" x14ac:dyDescent="0.4">
      <c r="B47"/>
      <c r="C47"/>
      <c r="D47"/>
      <c r="E47"/>
      <c r="F47"/>
      <c r="G47"/>
      <c r="H47"/>
      <c r="I47"/>
    </row>
    <row r="48" spans="2:9" ht="18.649999999999999" customHeight="1" x14ac:dyDescent="0.4">
      <c r="B48"/>
      <c r="C48"/>
      <c r="D48"/>
      <c r="E48"/>
      <c r="F48"/>
      <c r="G48"/>
      <c r="H48"/>
      <c r="I48"/>
    </row>
    <row r="49" spans="2:9" ht="18.649999999999999" customHeight="1" x14ac:dyDescent="0.4">
      <c r="B49"/>
      <c r="C49"/>
      <c r="D49"/>
      <c r="E49"/>
      <c r="F49"/>
      <c r="G49"/>
      <c r="H49"/>
      <c r="I49"/>
    </row>
    <row r="50" spans="2:9" ht="18.649999999999999" customHeight="1" x14ac:dyDescent="0.4">
      <c r="B50"/>
      <c r="C50"/>
      <c r="D50"/>
      <c r="E50"/>
      <c r="F50"/>
      <c r="G50"/>
      <c r="H50"/>
      <c r="I50"/>
    </row>
    <row r="51" spans="2:9" ht="18.649999999999999" customHeight="1" x14ac:dyDescent="0.4">
      <c r="B51"/>
      <c r="C51"/>
      <c r="D51"/>
      <c r="E51"/>
      <c r="F51"/>
      <c r="G51"/>
      <c r="H51"/>
      <c r="I51"/>
    </row>
    <row r="52" spans="2:9" ht="18.649999999999999" customHeight="1" x14ac:dyDescent="0.4">
      <c r="B52"/>
      <c r="C52"/>
      <c r="D52"/>
      <c r="E52"/>
      <c r="F52"/>
      <c r="G52"/>
      <c r="H52"/>
      <c r="I52"/>
    </row>
    <row r="53" spans="2:9" ht="18.649999999999999" customHeight="1" x14ac:dyDescent="0.4">
      <c r="B53"/>
      <c r="C53"/>
      <c r="D53"/>
      <c r="E53"/>
      <c r="F53"/>
      <c r="G53"/>
      <c r="H53"/>
      <c r="I53"/>
    </row>
    <row r="54" spans="2:9" ht="18.649999999999999" customHeight="1" x14ac:dyDescent="0.4">
      <c r="B54"/>
      <c r="C54"/>
      <c r="D54"/>
      <c r="E54"/>
      <c r="F54"/>
      <c r="G54"/>
      <c r="H54"/>
      <c r="I54"/>
    </row>
    <row r="55" spans="2:9" ht="18.649999999999999" customHeight="1" x14ac:dyDescent="0.4">
      <c r="B55"/>
      <c r="C55"/>
      <c r="D55"/>
      <c r="E55"/>
      <c r="F55"/>
      <c r="G55"/>
      <c r="H55"/>
      <c r="I55"/>
    </row>
    <row r="56" spans="2:9" ht="18.649999999999999" customHeight="1" x14ac:dyDescent="0.4">
      <c r="B56"/>
      <c r="C56"/>
      <c r="D56"/>
      <c r="E56"/>
      <c r="F56"/>
      <c r="G56"/>
      <c r="H56"/>
      <c r="I56"/>
    </row>
    <row r="57" spans="2:9" ht="18.649999999999999" customHeight="1" x14ac:dyDescent="0.4">
      <c r="B57"/>
      <c r="C57"/>
      <c r="D57"/>
      <c r="E57"/>
      <c r="F57"/>
      <c r="G57"/>
      <c r="H57"/>
      <c r="I57"/>
    </row>
    <row r="58" spans="2:9" ht="18.649999999999999" customHeight="1" x14ac:dyDescent="0.4">
      <c r="B58"/>
      <c r="C58"/>
      <c r="D58"/>
      <c r="E58"/>
      <c r="F58"/>
      <c r="G58"/>
      <c r="H58"/>
      <c r="I58"/>
    </row>
  </sheetData>
  <sheetProtection formatCells="0" autoFilter="0"/>
  <phoneticPr fontId="1"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8">
    <tabColor rgb="FFC00000"/>
    <outlinePr showOutlineSymbols="0"/>
  </sheetPr>
  <dimension ref="A1:AJ1000"/>
  <sheetViews>
    <sheetView showGridLines="0" showZeros="0" tabSelected="1" showOutlineSymbols="0" topLeftCell="A7" zoomScale="75" zoomScaleNormal="75" workbookViewId="0">
      <pane xSplit="7" ySplit="4" topLeftCell="H11" activePane="bottomRight" state="frozen"/>
      <selection activeCell="A7" sqref="A7"/>
      <selection pane="topRight" activeCell="H7" sqref="H7"/>
      <selection pane="bottomLeft" activeCell="A11" sqref="A11"/>
      <selection pane="bottomRight" activeCell="H11" sqref="H11"/>
    </sheetView>
  </sheetViews>
  <sheetFormatPr defaultColWidth="9" defaultRowHeight="22.25" customHeight="1" x14ac:dyDescent="0.4"/>
  <cols>
    <col min="1" max="1" width="9.6328125" style="1" customWidth="1"/>
    <col min="2" max="2" width="6" style="1" customWidth="1"/>
    <col min="3" max="3" width="9.08984375" style="1" customWidth="1"/>
    <col min="4" max="4" width="8.90625" style="1"/>
    <col min="5" max="5" width="1.08984375" style="1" customWidth="1"/>
    <col min="6" max="6" width="12.90625" style="215" customWidth="1"/>
    <col min="7" max="7" width="8.90625" style="215" customWidth="1"/>
    <col min="8" max="8" width="6.08984375" style="215" customWidth="1"/>
    <col min="9" max="9" width="8.6328125" style="215" customWidth="1"/>
    <col min="10" max="10" width="9.453125" style="215" customWidth="1"/>
    <col min="11" max="11" width="16.90625" style="332" customWidth="1"/>
    <col min="12" max="12" width="9.6328125" style="28" customWidth="1"/>
    <col min="13" max="13" width="14.08984375" style="28" customWidth="1"/>
    <col min="14" max="14" width="12.453125" style="1" customWidth="1"/>
    <col min="15" max="16" width="10.36328125" style="218" customWidth="1"/>
    <col min="17" max="18" width="8.6328125" style="55" customWidth="1"/>
    <col min="19" max="19" width="10.08984375" style="55" customWidth="1"/>
    <col min="20" max="26" width="10.08984375" style="1" customWidth="1"/>
    <col min="27" max="27" width="10.08984375" style="218" customWidth="1"/>
    <col min="28" max="28" width="9.90625" style="217" customWidth="1"/>
    <col min="29" max="29" width="11.90625" style="218" customWidth="1"/>
    <col min="30" max="30" width="11.6328125" style="218" customWidth="1"/>
    <col min="31" max="31" width="13.1796875" style="276" customWidth="1"/>
    <col min="32" max="32" width="11.08984375" style="1" customWidth="1"/>
    <col min="33" max="33" width="12.08984375" style="1" customWidth="1"/>
    <col min="34" max="34" width="17.6328125" style="1" customWidth="1"/>
    <col min="35" max="36" width="11.08984375" style="1" customWidth="1"/>
    <col min="37" max="38" width="6.6328125" style="1" customWidth="1"/>
    <col min="39" max="39" width="13.36328125" style="1" customWidth="1"/>
    <col min="40" max="40" width="14.90625" style="1" customWidth="1"/>
    <col min="41" max="88" width="9" style="1" customWidth="1"/>
    <col min="89" max="89" width="12.08984375" style="1" customWidth="1"/>
    <col min="90" max="90" width="17.6328125" style="1" customWidth="1"/>
    <col min="91" max="16384" width="9" style="1"/>
  </cols>
  <sheetData>
    <row r="1" spans="1:36" ht="22.25" hidden="1" customHeight="1" x14ac:dyDescent="0.4">
      <c r="A1" s="21"/>
      <c r="B1" s="21"/>
      <c r="C1" s="21"/>
      <c r="E1" s="21"/>
      <c r="N1" s="21"/>
      <c r="O1" s="240"/>
      <c r="P1" s="240"/>
      <c r="Q1" s="56"/>
      <c r="R1" s="56"/>
      <c r="S1" s="56"/>
      <c r="T1" s="21">
        <v>2</v>
      </c>
      <c r="U1" s="21">
        <v>13</v>
      </c>
      <c r="V1" s="21">
        <v>15</v>
      </c>
      <c r="W1" s="21"/>
      <c r="X1" s="21"/>
      <c r="Y1" s="21"/>
      <c r="Z1" s="21"/>
      <c r="AA1" s="240"/>
      <c r="AC1" s="240"/>
      <c r="AD1" s="240"/>
    </row>
    <row r="2" spans="1:36" ht="22.25" hidden="1" customHeight="1" x14ac:dyDescent="0.4">
      <c r="A2" s="21"/>
      <c r="B2" s="21"/>
      <c r="C2" s="21"/>
      <c r="E2" s="21"/>
      <c r="F2" s="214"/>
      <c r="G2" s="214"/>
      <c r="H2" s="214"/>
      <c r="I2" s="214"/>
      <c r="J2" s="214"/>
      <c r="K2" s="341"/>
      <c r="L2" s="32" t="s">
        <v>79</v>
      </c>
      <c r="M2" s="32"/>
      <c r="N2" s="13" t="s">
        <v>92</v>
      </c>
      <c r="O2" s="241" t="s">
        <v>136</v>
      </c>
      <c r="P2" s="15" t="s">
        <v>1</v>
      </c>
      <c r="Q2" s="686" t="s">
        <v>104</v>
      </c>
      <c r="R2" s="687"/>
      <c r="S2" s="14" t="s">
        <v>115</v>
      </c>
      <c r="T2" s="14" t="s">
        <v>6</v>
      </c>
      <c r="U2" s="14" t="s">
        <v>105</v>
      </c>
      <c r="V2" s="22" t="s">
        <v>77</v>
      </c>
      <c r="W2" s="14"/>
      <c r="X2" s="14" t="s">
        <v>6</v>
      </c>
      <c r="Y2" s="14" t="s">
        <v>105</v>
      </c>
      <c r="Z2" s="22" t="s">
        <v>77</v>
      </c>
      <c r="AA2" s="219" t="s">
        <v>98</v>
      </c>
      <c r="AB2" s="225" t="str">
        <f>$L$9&amp;"年度"</f>
        <v>110年度</v>
      </c>
      <c r="AC2" s="216" t="str">
        <f>"年 1/1前 "</f>
        <v xml:space="preserve">年 1/1前 </v>
      </c>
      <c r="AD2" s="216" t="str">
        <f>"年度 1/1後"</f>
        <v>年度 1/1後</v>
      </c>
      <c r="AE2" s="254" t="str">
        <f>$L$9+1&amp;"年度前"</f>
        <v>111年度前</v>
      </c>
      <c r="AF2" s="254" t="str">
        <f>$L$9+1&amp;"年度後"</f>
        <v>111年度後</v>
      </c>
    </row>
    <row r="3" spans="1:36" ht="22.25" hidden="1" customHeight="1" x14ac:dyDescent="0.4">
      <c r="A3" s="21"/>
      <c r="B3" s="21"/>
      <c r="C3" s="21"/>
      <c r="E3" s="21"/>
      <c r="F3" s="18"/>
      <c r="G3" s="18"/>
      <c r="H3" s="18"/>
      <c r="I3" s="18"/>
      <c r="J3" s="18"/>
      <c r="K3" s="20"/>
      <c r="L3" s="19"/>
      <c r="M3" s="33">
        <v>42188</v>
      </c>
      <c r="N3" s="62">
        <f>M3+L3</f>
        <v>42188</v>
      </c>
      <c r="O3" s="242">
        <f>IF($N3=0,0,DATEDIF($N3+$L3,DATE($L$9+1911,MONTH(N3),DAY(N3))+$L3,"Y"))</f>
        <v>6</v>
      </c>
      <c r="P3" s="242">
        <f>IF(O3&gt;24,30,VLOOKUP($O3,特休,2,0))</f>
        <v>15</v>
      </c>
      <c r="Q3" s="58">
        <f>1-(MONTH(N3)-1+(DAY(N3)-1)/DAY(EOMONTH((N3-1),0)))/12</f>
        <v>0.4946236559139785</v>
      </c>
      <c r="R3" s="58">
        <f>1-Q3</f>
        <v>0.5053763440860215</v>
      </c>
      <c r="S3" s="59">
        <f>AB3</f>
        <v>0</v>
      </c>
      <c r="T3" s="59">
        <f>IF(O3=0,0,VLOOKUP(IF($O3&gt;$N$5,$N$5,$O3-1),特休,2,0)-ROUND(VLOOKUP(IF(($O3-1)&gt;$N$5,$N$5,($O3-1)),特休,2,0)*$Q3,0))</f>
        <v>8</v>
      </c>
      <c r="U3" s="59">
        <f>ROUND(IF($O3=0,0,VLOOKUP(IF($O3&gt;$N$5,$N$5,$O3),特休,2,0)*$Q3),0)</f>
        <v>7</v>
      </c>
      <c r="V3" s="59">
        <f>$S3+$T3+$U3+$AA3</f>
        <v>15</v>
      </c>
      <c r="W3" s="60">
        <f>$AB3</f>
        <v>0</v>
      </c>
      <c r="X3" s="60">
        <f>IF(ISNA(VLOOKUP(IF($O3&gt;$N$5,$N$5,$O3-1),特休,2,0)*(1-$Q3)),0,ROUND(VLOOKUP(IF($O3&gt;$N$5,$N$5,$O3-1),特休,2,0)*(1-$Q3),2))</f>
        <v>7.58</v>
      </c>
      <c r="Y3" s="61">
        <f>IF(ISNA(VLOOKUP(IF($O3&gt;$N$5,$N$5,$O3),特休,2,0)*(1-$Q3)),0,VLOOKUP(IF($O3&gt;$N$5,$N$5,$O3),特休,2,0)-ROUND(VLOOKUP(IF($O3&gt;$N$5,$N$5,$O3),特休,2,0)*(1-$Q3),2))</f>
        <v>7.42</v>
      </c>
      <c r="Z3" s="61">
        <f>$W3+$X3+$Y3+$AA3</f>
        <v>15</v>
      </c>
      <c r="AA3" s="233"/>
      <c r="AB3" s="345">
        <f>IF(AND($N3&gt;=$AI$12,$N3&lt;=$AJ$11),3,AD3+AE3)</f>
        <v>0</v>
      </c>
      <c r="AC3" s="226">
        <f>IF(AD3=0,0,3-AD3)</f>
        <v>0</v>
      </c>
      <c r="AD3" s="226">
        <f>IF(AND($N3&gt;$AI$11,$N3&lt;$AI$12),ROUND(3*(MONTH($N3)-1+(DAY($N3)-1)/DAY(EOMONTH(($N3-1),0)))/6,2),0)</f>
        <v>0</v>
      </c>
      <c r="AE3" s="347">
        <f>IF(AND($N3&gt;$AJ$11,$N3&lt;$AJ$12),3-ROUND(3*(MONTH($N3)-1+(DAY($N3)-1)/DAY(EOMONTH(($N3-1),0)))/6,2),0)</f>
        <v>0</v>
      </c>
      <c r="AF3" s="346">
        <f>IF($AE3=0,0,3-$AE3)</f>
        <v>0</v>
      </c>
    </row>
    <row r="4" spans="1:36" ht="22.25" hidden="1" customHeight="1" x14ac:dyDescent="0.4">
      <c r="A4" s="21"/>
      <c r="B4" s="21"/>
      <c r="C4" s="21"/>
      <c r="E4" s="21"/>
      <c r="F4" s="30"/>
      <c r="G4" s="30"/>
      <c r="H4" s="30"/>
      <c r="I4" s="30"/>
      <c r="J4" s="30"/>
      <c r="K4" s="335"/>
      <c r="L4" s="31"/>
      <c r="M4" s="33"/>
      <c r="N4" s="63"/>
      <c r="O4" s="241"/>
      <c r="P4" s="15"/>
      <c r="Q4" s="237"/>
      <c r="R4" s="237"/>
      <c r="S4" s="66"/>
      <c r="T4" s="66"/>
      <c r="U4" s="66"/>
      <c r="V4" s="66"/>
      <c r="W4" s="64"/>
      <c r="X4" s="64"/>
      <c r="Y4" s="65"/>
      <c r="Z4" s="65"/>
      <c r="AA4" s="249"/>
      <c r="AB4" s="254"/>
      <c r="AC4" s="255"/>
      <c r="AD4" s="255"/>
      <c r="AE4" s="339"/>
      <c r="AF4" s="339"/>
    </row>
    <row r="5" spans="1:36" ht="22.25" hidden="1" customHeight="1" x14ac:dyDescent="0.4">
      <c r="A5" s="21"/>
      <c r="B5" s="21"/>
      <c r="C5" s="21"/>
      <c r="E5" s="21"/>
      <c r="L5" s="78"/>
      <c r="M5" s="78"/>
      <c r="N5" s="238">
        <v>24</v>
      </c>
      <c r="O5" s="684" t="s">
        <v>7</v>
      </c>
      <c r="P5" s="685"/>
      <c r="R5" s="57"/>
      <c r="S5" s="57"/>
      <c r="T5" s="23"/>
      <c r="U5" s="23"/>
      <c r="V5" s="23"/>
      <c r="W5" s="23"/>
      <c r="X5" s="16"/>
      <c r="Y5" s="23">
        <f>ROUNDUP((7 + 1/31 )/12 * 7,1)</f>
        <v>4.1999999999999993</v>
      </c>
      <c r="Z5" s="23">
        <f xml:space="preserve"> (10 -ROUNDUP( (7 + 1/31 )/12 * 10,1))</f>
        <v>4.1000000000000005</v>
      </c>
      <c r="AA5" s="23"/>
      <c r="AC5" s="240"/>
      <c r="AD5" s="240"/>
    </row>
    <row r="6" spans="1:36" ht="22.25" hidden="1" customHeight="1" thickBot="1" x14ac:dyDescent="0.45">
      <c r="A6" s="21"/>
      <c r="B6" s="21"/>
      <c r="C6" s="21"/>
      <c r="E6" s="21"/>
      <c r="N6" s="21"/>
      <c r="O6" s="240"/>
      <c r="P6" s="240"/>
      <c r="Q6" s="56"/>
      <c r="R6" s="56"/>
      <c r="S6" s="56"/>
      <c r="T6" s="21"/>
      <c r="U6" s="21"/>
      <c r="V6" s="21"/>
      <c r="W6" s="21"/>
      <c r="X6" s="21"/>
      <c r="Y6" s="21"/>
      <c r="Z6" s="21"/>
      <c r="AA6" s="240"/>
      <c r="AC6" s="240"/>
      <c r="AD6" s="240"/>
    </row>
    <row r="7" spans="1:36" ht="22.25" customHeight="1" thickTop="1" thickBot="1" x14ac:dyDescent="0.45">
      <c r="A7" s="47" t="s">
        <v>103</v>
      </c>
      <c r="B7" s="47"/>
      <c r="C7" s="47"/>
      <c r="D7" s="47"/>
      <c r="E7" s="47"/>
      <c r="F7" s="48"/>
      <c r="G7" s="48"/>
      <c r="H7" s="48"/>
      <c r="I7" s="48"/>
      <c r="J7" s="48"/>
      <c r="K7" s="333"/>
      <c r="L7" s="681" t="s">
        <v>241</v>
      </c>
      <c r="M7" s="682"/>
      <c r="N7" s="683"/>
      <c r="O7" s="1"/>
      <c r="P7" s="1"/>
      <c r="Q7" s="1"/>
      <c r="R7" s="1"/>
      <c r="T7" s="263"/>
      <c r="U7" s="264" t="s">
        <v>149</v>
      </c>
      <c r="V7" s="265" t="s">
        <v>150</v>
      </c>
      <c r="W7" s="239">
        <v>37043</v>
      </c>
      <c r="X7" s="266" t="s">
        <v>151</v>
      </c>
      <c r="Y7" s="243">
        <v>37103</v>
      </c>
      <c r="Z7" s="267" t="s">
        <v>152</v>
      </c>
      <c r="AA7" s="263">
        <f>IF(OR(W7=0,Y7=0),0,Y7-W7+1)</f>
        <v>61</v>
      </c>
      <c r="AB7" s="220" t="s">
        <v>153</v>
      </c>
      <c r="AC7" s="240"/>
      <c r="AD7" s="240"/>
    </row>
    <row r="8" spans="1:36" ht="19.25" customHeight="1" x14ac:dyDescent="0.4">
      <c r="A8" s="696" t="s">
        <v>137</v>
      </c>
      <c r="B8" s="696"/>
      <c r="C8" s="696"/>
      <c r="D8" s="696"/>
      <c r="F8" s="698" t="s">
        <v>121</v>
      </c>
      <c r="G8" s="699"/>
      <c r="H8" s="699"/>
      <c r="I8" s="699"/>
      <c r="J8" s="700"/>
      <c r="K8" s="337" t="s">
        <v>66</v>
      </c>
      <c r="L8" s="258" t="s">
        <v>5</v>
      </c>
      <c r="M8" s="259" t="s">
        <v>2</v>
      </c>
      <c r="N8" s="260" t="s">
        <v>3</v>
      </c>
      <c r="O8" s="692" t="s">
        <v>135</v>
      </c>
      <c r="P8" s="693"/>
      <c r="Q8" s="688" t="s">
        <v>104</v>
      </c>
      <c r="R8" s="689"/>
      <c r="AA8" s="704" t="s">
        <v>138</v>
      </c>
      <c r="AB8" s="703" t="s">
        <v>140</v>
      </c>
      <c r="AC8" s="703"/>
      <c r="AD8" s="703"/>
      <c r="AE8" s="703"/>
      <c r="AF8" s="703"/>
    </row>
    <row r="9" spans="1:36" ht="27" customHeight="1" thickBot="1" x14ac:dyDescent="0.45">
      <c r="A9" s="697" t="s">
        <v>102</v>
      </c>
      <c r="B9" s="697"/>
      <c r="C9" s="697"/>
      <c r="D9" s="697"/>
      <c r="K9" s="336"/>
      <c r="L9" s="248">
        <v>110</v>
      </c>
      <c r="M9" s="261">
        <v>12</v>
      </c>
      <c r="N9" s="262">
        <v>31</v>
      </c>
      <c r="O9" s="701" t="s">
        <v>82</v>
      </c>
      <c r="P9" s="702"/>
      <c r="Q9" s="690" t="s">
        <v>139</v>
      </c>
      <c r="R9" s="691" t="s">
        <v>134</v>
      </c>
      <c r="S9" s="707" t="s">
        <v>1149</v>
      </c>
      <c r="T9" s="708"/>
      <c r="U9" s="708"/>
      <c r="V9" s="709"/>
      <c r="W9" s="706" t="s">
        <v>81</v>
      </c>
      <c r="X9" s="701"/>
      <c r="Y9" s="701"/>
      <c r="Z9" s="702"/>
      <c r="AA9" s="705"/>
      <c r="AB9" s="703"/>
      <c r="AC9" s="703"/>
      <c r="AD9" s="703"/>
      <c r="AE9" s="703"/>
      <c r="AF9" s="703"/>
    </row>
    <row r="10" spans="1:36" ht="53.15" customHeight="1" thickTop="1" x14ac:dyDescent="0.4">
      <c r="A10" s="37" t="s">
        <v>99</v>
      </c>
      <c r="B10" s="41" t="s">
        <v>69</v>
      </c>
      <c r="C10" s="41" t="s">
        <v>100</v>
      </c>
      <c r="D10" s="34" t="s">
        <v>101</v>
      </c>
      <c r="E10" s="6"/>
      <c r="F10" s="96" t="s">
        <v>73</v>
      </c>
      <c r="G10" s="96" t="s">
        <v>74</v>
      </c>
      <c r="H10" s="97" t="s">
        <v>78</v>
      </c>
      <c r="I10" s="96" t="s">
        <v>80</v>
      </c>
      <c r="J10" s="96" t="s">
        <v>75</v>
      </c>
      <c r="K10" s="96" t="s">
        <v>76</v>
      </c>
      <c r="L10" s="246" t="s">
        <v>79</v>
      </c>
      <c r="M10" s="246" t="s">
        <v>92</v>
      </c>
      <c r="N10" s="247" t="s">
        <v>97</v>
      </c>
      <c r="O10" s="244" t="s">
        <v>136</v>
      </c>
      <c r="P10" s="15" t="s">
        <v>1</v>
      </c>
      <c r="Q10" s="690"/>
      <c r="R10" s="691"/>
      <c r="S10" s="250" t="s">
        <v>142</v>
      </c>
      <c r="T10" s="250" t="s">
        <v>143</v>
      </c>
      <c r="U10" s="250" t="s">
        <v>144</v>
      </c>
      <c r="V10" s="251" t="s">
        <v>145</v>
      </c>
      <c r="W10" s="252" t="s">
        <v>146</v>
      </c>
      <c r="X10" s="252" t="s">
        <v>143</v>
      </c>
      <c r="Y10" s="252" t="s">
        <v>144</v>
      </c>
      <c r="Z10" s="252" t="s">
        <v>147</v>
      </c>
      <c r="AA10" s="253" t="s">
        <v>148</v>
      </c>
      <c r="AB10" s="254" t="str">
        <f>$L$9&amp;"年度"</f>
        <v>110年度</v>
      </c>
      <c r="AC10" s="342" t="str">
        <f>$L$9&amp;"年度 1/1前"</f>
        <v>110年度 1/1前</v>
      </c>
      <c r="AD10" s="343" t="str">
        <f>$L$9&amp;"年度 1/1後"</f>
        <v>110年度 1/1後</v>
      </c>
      <c r="AE10" s="343" t="str">
        <f>"到職日後"&amp;$L$9+1&amp;"年度前"</f>
        <v>到職日後111年度前</v>
      </c>
      <c r="AF10" s="342" t="str">
        <f>$L$9+1&amp;"年度 1/1後"</f>
        <v>111年度 1/1後</v>
      </c>
      <c r="AI10" s="694" t="s">
        <v>1153</v>
      </c>
      <c r="AJ10" s="695"/>
    </row>
    <row r="11" spans="1:36" ht="22.25" customHeight="1" x14ac:dyDescent="0.4">
      <c r="A11" s="38" t="s">
        <v>141</v>
      </c>
      <c r="B11" s="42" t="s">
        <v>0</v>
      </c>
      <c r="C11" s="43" t="s">
        <v>141</v>
      </c>
      <c r="D11" s="9" t="s">
        <v>141</v>
      </c>
      <c r="E11" s="10"/>
      <c r="F11" s="30" t="s">
        <v>1158</v>
      </c>
      <c r="G11" s="30" t="s">
        <v>1159</v>
      </c>
      <c r="H11" s="30"/>
      <c r="I11" s="30" t="s">
        <v>1160</v>
      </c>
      <c r="J11" s="30" t="s">
        <v>1161</v>
      </c>
      <c r="K11" s="335"/>
      <c r="L11" s="31"/>
      <c r="M11" s="33">
        <v>33432</v>
      </c>
      <c r="N11" s="227">
        <v>33432</v>
      </c>
      <c r="O11" s="29">
        <v>30</v>
      </c>
      <c r="P11" s="24">
        <v>30</v>
      </c>
      <c r="Q11" s="245">
        <v>0.467741935483871</v>
      </c>
      <c r="R11" s="245">
        <v>0.532258064516129</v>
      </c>
      <c r="S11" s="228">
        <v>0</v>
      </c>
      <c r="T11" s="228">
        <v>16</v>
      </c>
      <c r="U11" s="228">
        <v>14</v>
      </c>
      <c r="V11" s="228">
        <v>30</v>
      </c>
      <c r="W11" s="229">
        <v>0</v>
      </c>
      <c r="X11" s="229">
        <v>15.97</v>
      </c>
      <c r="Y11" s="230">
        <v>14.03</v>
      </c>
      <c r="Z11" s="230">
        <v>30</v>
      </c>
      <c r="AA11" s="249"/>
      <c r="AB11" s="256">
        <v>0</v>
      </c>
      <c r="AC11" s="257">
        <v>0</v>
      </c>
      <c r="AD11" s="257">
        <v>0</v>
      </c>
      <c r="AE11" s="340">
        <v>0</v>
      </c>
      <c r="AF11" s="340">
        <v>0</v>
      </c>
      <c r="AI11" s="331">
        <f>DATE($L$9+1911-1,1,1)</f>
        <v>43831</v>
      </c>
      <c r="AJ11" s="344">
        <f>DATE(L9+1911,1,1)</f>
        <v>44197</v>
      </c>
    </row>
    <row r="12" spans="1:36" ht="22.25" customHeight="1" x14ac:dyDescent="0.4">
      <c r="A12" s="39">
        <v>0</v>
      </c>
      <c r="B12" s="44">
        <v>0</v>
      </c>
      <c r="C12" s="45">
        <v>0</v>
      </c>
      <c r="D12" s="35"/>
      <c r="E12" s="11"/>
      <c r="F12" s="18" t="s">
        <v>1162</v>
      </c>
      <c r="G12" s="18" t="s">
        <v>1163</v>
      </c>
      <c r="H12" s="18"/>
      <c r="I12" s="18" t="s">
        <v>1160</v>
      </c>
      <c r="J12" s="18" t="s">
        <v>1161</v>
      </c>
      <c r="K12" s="20"/>
      <c r="L12" s="19"/>
      <c r="M12" s="33">
        <v>41889</v>
      </c>
      <c r="N12" s="231">
        <v>41889</v>
      </c>
      <c r="O12" s="20">
        <v>7</v>
      </c>
      <c r="P12" s="20">
        <v>15</v>
      </c>
      <c r="Q12" s="232">
        <v>0.31666666666666676</v>
      </c>
      <c r="R12" s="232">
        <v>0.68333333333333324</v>
      </c>
      <c r="S12" s="233">
        <v>0</v>
      </c>
      <c r="T12" s="233">
        <v>10</v>
      </c>
      <c r="U12" s="233">
        <v>5</v>
      </c>
      <c r="V12" s="233">
        <v>15</v>
      </c>
      <c r="W12" s="234">
        <v>0</v>
      </c>
      <c r="X12" s="234">
        <v>10.25</v>
      </c>
      <c r="Y12" s="235">
        <v>4.75</v>
      </c>
      <c r="Z12" s="235">
        <v>15</v>
      </c>
      <c r="AA12" s="233"/>
      <c r="AB12" s="236">
        <v>0</v>
      </c>
      <c r="AC12" s="221">
        <v>0</v>
      </c>
      <c r="AD12" s="221">
        <v>0</v>
      </c>
      <c r="AE12" s="233">
        <v>0</v>
      </c>
      <c r="AF12" s="346">
        <v>0</v>
      </c>
      <c r="AI12" s="331">
        <f>DATE($L$9+1911-1,7,1)</f>
        <v>44013</v>
      </c>
      <c r="AJ12" s="344">
        <f>DATE(L9+1911,7,1)</f>
        <v>44378</v>
      </c>
    </row>
    <row r="13" spans="1:36" ht="22.25" customHeight="1" x14ac:dyDescent="0.4">
      <c r="A13" s="39">
        <v>3</v>
      </c>
      <c r="B13" s="44">
        <v>0.5</v>
      </c>
      <c r="C13" s="45">
        <f>$A13+$D13</f>
        <v>3</v>
      </c>
      <c r="D13" s="35"/>
      <c r="E13" s="11"/>
      <c r="F13" s="30" t="s">
        <v>1164</v>
      </c>
      <c r="G13" s="30" t="s">
        <v>1165</v>
      </c>
      <c r="H13" s="30"/>
      <c r="I13" s="30" t="s">
        <v>1160</v>
      </c>
      <c r="J13" s="30" t="s">
        <v>1161</v>
      </c>
      <c r="K13" s="335"/>
      <c r="L13" s="31"/>
      <c r="M13" s="33">
        <v>39310</v>
      </c>
      <c r="N13" s="227">
        <v>39310</v>
      </c>
      <c r="O13" s="29">
        <v>14</v>
      </c>
      <c r="P13" s="24">
        <v>20</v>
      </c>
      <c r="Q13" s="245">
        <v>0.37634408602150538</v>
      </c>
      <c r="R13" s="245">
        <v>0.62365591397849462</v>
      </c>
      <c r="S13" s="228">
        <v>0</v>
      </c>
      <c r="T13" s="228">
        <v>12</v>
      </c>
      <c r="U13" s="228">
        <v>8</v>
      </c>
      <c r="V13" s="228">
        <v>20</v>
      </c>
      <c r="W13" s="229">
        <v>0</v>
      </c>
      <c r="X13" s="229">
        <v>11.85</v>
      </c>
      <c r="Y13" s="230">
        <v>7.5299999999999994</v>
      </c>
      <c r="Z13" s="230">
        <v>19.38</v>
      </c>
      <c r="AA13" s="249"/>
      <c r="AB13" s="256">
        <v>0</v>
      </c>
      <c r="AC13" s="257">
        <v>0</v>
      </c>
      <c r="AD13" s="257">
        <v>0</v>
      </c>
      <c r="AE13" s="340">
        <v>0</v>
      </c>
      <c r="AF13" s="340">
        <v>0</v>
      </c>
      <c r="AG13" s="1">
        <f>IF(AND($N13&gt;$AJ$11,$N13&lt;$AJ$12),3-3*(MONTH($N13)-1+(DAY($N13)-1)/DAY(EOMONTH(($N13-1),0)))/6,0)</f>
        <v>0</v>
      </c>
    </row>
    <row r="14" spans="1:36" ht="22.25" customHeight="1" x14ac:dyDescent="0.4">
      <c r="A14" s="39">
        <v>7</v>
      </c>
      <c r="B14" s="46">
        <v>1</v>
      </c>
      <c r="C14" s="45">
        <f t="shared" ref="C14:C59" si="0">$A14+$D14</f>
        <v>7</v>
      </c>
      <c r="D14" s="35"/>
      <c r="E14" s="11"/>
      <c r="F14" s="18" t="s">
        <v>1166</v>
      </c>
      <c r="G14" s="18" t="s">
        <v>1167</v>
      </c>
      <c r="H14" s="18"/>
      <c r="I14" s="18" t="s">
        <v>1160</v>
      </c>
      <c r="J14" s="18" t="s">
        <v>1161</v>
      </c>
      <c r="K14" s="20"/>
      <c r="L14" s="19"/>
      <c r="M14" s="33">
        <v>41456</v>
      </c>
      <c r="N14" s="231">
        <v>41456</v>
      </c>
      <c r="O14" s="20">
        <v>8</v>
      </c>
      <c r="P14" s="20">
        <v>15</v>
      </c>
      <c r="Q14" s="232">
        <v>0.5</v>
      </c>
      <c r="R14" s="232">
        <v>0.5</v>
      </c>
      <c r="S14" s="233">
        <v>0</v>
      </c>
      <c r="T14" s="233">
        <v>7</v>
      </c>
      <c r="U14" s="233">
        <v>8</v>
      </c>
      <c r="V14" s="233">
        <v>15</v>
      </c>
      <c r="W14" s="234">
        <v>0</v>
      </c>
      <c r="X14" s="234">
        <v>7.5</v>
      </c>
      <c r="Y14" s="235">
        <v>7.5</v>
      </c>
      <c r="Z14" s="235">
        <v>15</v>
      </c>
      <c r="AA14" s="233"/>
      <c r="AB14" s="236">
        <v>0</v>
      </c>
      <c r="AC14" s="221">
        <v>0</v>
      </c>
      <c r="AD14" s="221">
        <v>0</v>
      </c>
      <c r="AE14" s="233">
        <v>0</v>
      </c>
      <c r="AF14" s="346">
        <v>0</v>
      </c>
    </row>
    <row r="15" spans="1:36" ht="22.25" customHeight="1" x14ac:dyDescent="0.4">
      <c r="A15" s="39">
        <v>10</v>
      </c>
      <c r="B15" s="46">
        <v>2</v>
      </c>
      <c r="C15" s="45">
        <f t="shared" si="0"/>
        <v>10</v>
      </c>
      <c r="D15" s="35"/>
      <c r="E15" s="11"/>
      <c r="F15" s="30" t="s">
        <v>1168</v>
      </c>
      <c r="G15" s="30" t="s">
        <v>1169</v>
      </c>
      <c r="H15" s="30"/>
      <c r="I15" s="30" t="s">
        <v>1160</v>
      </c>
      <c r="J15" s="30" t="s">
        <v>1161</v>
      </c>
      <c r="K15" s="335"/>
      <c r="L15" s="31"/>
      <c r="M15" s="33">
        <v>43206</v>
      </c>
      <c r="N15" s="227">
        <v>43206</v>
      </c>
      <c r="O15" s="29">
        <v>3</v>
      </c>
      <c r="P15" s="24">
        <v>14</v>
      </c>
      <c r="Q15" s="245">
        <v>0.70833333333333326</v>
      </c>
      <c r="R15" s="245">
        <v>0.29166666666666674</v>
      </c>
      <c r="S15" s="228">
        <v>0</v>
      </c>
      <c r="T15" s="228">
        <v>3</v>
      </c>
      <c r="U15" s="228">
        <v>10</v>
      </c>
      <c r="V15" s="228">
        <v>13</v>
      </c>
      <c r="W15" s="229">
        <v>0</v>
      </c>
      <c r="X15" s="229">
        <v>2.92</v>
      </c>
      <c r="Y15" s="230">
        <v>9.92</v>
      </c>
      <c r="Z15" s="230">
        <v>12.84</v>
      </c>
      <c r="AA15" s="249"/>
      <c r="AB15" s="256">
        <v>0</v>
      </c>
      <c r="AC15" s="257">
        <v>0</v>
      </c>
      <c r="AD15" s="257">
        <v>0</v>
      </c>
      <c r="AE15" s="340">
        <v>0</v>
      </c>
      <c r="AF15" s="340">
        <v>0</v>
      </c>
    </row>
    <row r="16" spans="1:36" ht="22.25" customHeight="1" x14ac:dyDescent="0.4">
      <c r="A16" s="39">
        <v>14</v>
      </c>
      <c r="B16" s="46">
        <v>3</v>
      </c>
      <c r="C16" s="45">
        <f t="shared" si="0"/>
        <v>14</v>
      </c>
      <c r="D16" s="35"/>
      <c r="E16" s="11"/>
      <c r="F16" s="18" t="s">
        <v>1170</v>
      </c>
      <c r="G16" s="18" t="s">
        <v>1171</v>
      </c>
      <c r="H16" s="18"/>
      <c r="I16" s="18" t="s">
        <v>1160</v>
      </c>
      <c r="J16" s="18" t="s">
        <v>1161</v>
      </c>
      <c r="K16" s="20"/>
      <c r="L16" s="19"/>
      <c r="M16" s="33">
        <v>42198</v>
      </c>
      <c r="N16" s="231">
        <v>42198</v>
      </c>
      <c r="O16" s="20">
        <v>6</v>
      </c>
      <c r="P16" s="20">
        <v>15</v>
      </c>
      <c r="Q16" s="232">
        <v>0.467741935483871</v>
      </c>
      <c r="R16" s="232">
        <v>0.532258064516129</v>
      </c>
      <c r="S16" s="233">
        <v>0</v>
      </c>
      <c r="T16" s="233">
        <v>8</v>
      </c>
      <c r="U16" s="233">
        <v>7</v>
      </c>
      <c r="V16" s="233">
        <v>15</v>
      </c>
      <c r="W16" s="234">
        <v>0</v>
      </c>
      <c r="X16" s="234">
        <v>7.98</v>
      </c>
      <c r="Y16" s="235">
        <v>7.02</v>
      </c>
      <c r="Z16" s="235">
        <v>15</v>
      </c>
      <c r="AA16" s="233"/>
      <c r="AB16" s="236">
        <v>0</v>
      </c>
      <c r="AC16" s="221">
        <v>0</v>
      </c>
      <c r="AD16" s="221">
        <v>0</v>
      </c>
      <c r="AE16" s="233">
        <v>0</v>
      </c>
      <c r="AF16" s="346">
        <v>0</v>
      </c>
    </row>
    <row r="17" spans="1:32" ht="22.25" customHeight="1" x14ac:dyDescent="0.4">
      <c r="A17" s="39">
        <v>14</v>
      </c>
      <c r="B17" s="46">
        <v>4</v>
      </c>
      <c r="C17" s="45">
        <f t="shared" si="0"/>
        <v>14</v>
      </c>
      <c r="D17" s="35"/>
      <c r="E17" s="11"/>
      <c r="F17" s="30" t="s">
        <v>1172</v>
      </c>
      <c r="G17" s="30" t="s">
        <v>1173</v>
      </c>
      <c r="H17" s="30"/>
      <c r="I17" s="30" t="s">
        <v>1160</v>
      </c>
      <c r="J17" s="30" t="s">
        <v>1174</v>
      </c>
      <c r="K17" s="335"/>
      <c r="L17" s="31"/>
      <c r="M17" s="33">
        <v>37135</v>
      </c>
      <c r="N17" s="227">
        <v>37135</v>
      </c>
      <c r="O17" s="29">
        <v>20</v>
      </c>
      <c r="P17" s="24">
        <v>26</v>
      </c>
      <c r="Q17" s="245">
        <v>0.33333333333333337</v>
      </c>
      <c r="R17" s="245">
        <v>0.66666666666666663</v>
      </c>
      <c r="S17" s="228">
        <v>0</v>
      </c>
      <c r="T17" s="228">
        <v>17</v>
      </c>
      <c r="U17" s="228">
        <v>9</v>
      </c>
      <c r="V17" s="228">
        <v>26</v>
      </c>
      <c r="W17" s="229">
        <v>0</v>
      </c>
      <c r="X17" s="229">
        <v>16.670000000000002</v>
      </c>
      <c r="Y17" s="230">
        <v>8.6700000000000017</v>
      </c>
      <c r="Z17" s="230">
        <v>25.340000000000003</v>
      </c>
      <c r="AA17" s="249"/>
      <c r="AB17" s="256">
        <v>0</v>
      </c>
      <c r="AC17" s="257">
        <v>0</v>
      </c>
      <c r="AD17" s="257">
        <v>0</v>
      </c>
      <c r="AE17" s="340">
        <v>0</v>
      </c>
      <c r="AF17" s="340">
        <v>0</v>
      </c>
    </row>
    <row r="18" spans="1:32" ht="22.25" customHeight="1" x14ac:dyDescent="0.4">
      <c r="A18" s="39">
        <v>15</v>
      </c>
      <c r="B18" s="46">
        <v>5</v>
      </c>
      <c r="C18" s="45">
        <f t="shared" si="0"/>
        <v>15</v>
      </c>
      <c r="D18" s="35"/>
      <c r="E18" s="11"/>
      <c r="F18" s="18" t="s">
        <v>1175</v>
      </c>
      <c r="G18" s="18" t="s">
        <v>1176</v>
      </c>
      <c r="H18" s="18"/>
      <c r="I18" s="18" t="s">
        <v>1160</v>
      </c>
      <c r="J18" s="18" t="s">
        <v>1174</v>
      </c>
      <c r="K18" s="20"/>
      <c r="L18" s="19"/>
      <c r="M18" s="33">
        <v>37135</v>
      </c>
      <c r="N18" s="231">
        <v>37135</v>
      </c>
      <c r="O18" s="20">
        <v>20</v>
      </c>
      <c r="P18" s="20">
        <v>26</v>
      </c>
      <c r="Q18" s="232">
        <v>0.33333333333333337</v>
      </c>
      <c r="R18" s="232">
        <v>0.66666666666666663</v>
      </c>
      <c r="S18" s="233">
        <v>0</v>
      </c>
      <c r="T18" s="233">
        <v>17</v>
      </c>
      <c r="U18" s="233">
        <v>9</v>
      </c>
      <c r="V18" s="233">
        <v>26</v>
      </c>
      <c r="W18" s="234">
        <v>0</v>
      </c>
      <c r="X18" s="234">
        <v>16.670000000000002</v>
      </c>
      <c r="Y18" s="235">
        <v>8.6700000000000017</v>
      </c>
      <c r="Z18" s="235">
        <v>25.340000000000003</v>
      </c>
      <c r="AA18" s="233"/>
      <c r="AB18" s="236">
        <v>0</v>
      </c>
      <c r="AC18" s="221">
        <v>0</v>
      </c>
      <c r="AD18" s="221">
        <v>0</v>
      </c>
      <c r="AE18" s="233">
        <v>0</v>
      </c>
      <c r="AF18" s="346">
        <v>0</v>
      </c>
    </row>
    <row r="19" spans="1:32" ht="22.25" customHeight="1" x14ac:dyDescent="0.4">
      <c r="A19" s="40">
        <v>15</v>
      </c>
      <c r="B19" s="46">
        <v>6</v>
      </c>
      <c r="C19" s="45">
        <f t="shared" si="0"/>
        <v>15</v>
      </c>
      <c r="D19" s="36"/>
      <c r="E19" s="12"/>
      <c r="F19" s="30" t="s">
        <v>1177</v>
      </c>
      <c r="G19" s="30" t="s">
        <v>1178</v>
      </c>
      <c r="H19" s="30"/>
      <c r="I19" s="30" t="s">
        <v>1160</v>
      </c>
      <c r="J19" s="30" t="s">
        <v>1174</v>
      </c>
      <c r="K19" s="335"/>
      <c r="L19" s="31"/>
      <c r="M19" s="33">
        <v>42310</v>
      </c>
      <c r="N19" s="227">
        <v>42310</v>
      </c>
      <c r="O19" s="29">
        <v>6</v>
      </c>
      <c r="P19" s="24">
        <v>15</v>
      </c>
      <c r="Q19" s="245">
        <v>0.16388888888888886</v>
      </c>
      <c r="R19" s="245">
        <v>0.83611111111111114</v>
      </c>
      <c r="S19" s="228">
        <v>0</v>
      </c>
      <c r="T19" s="228">
        <v>13</v>
      </c>
      <c r="U19" s="228">
        <v>2</v>
      </c>
      <c r="V19" s="228">
        <v>15</v>
      </c>
      <c r="W19" s="229">
        <v>0</v>
      </c>
      <c r="X19" s="229">
        <v>12.54</v>
      </c>
      <c r="Y19" s="230">
        <v>2.4600000000000009</v>
      </c>
      <c r="Z19" s="230">
        <v>15</v>
      </c>
      <c r="AA19" s="249"/>
      <c r="AB19" s="256">
        <v>0</v>
      </c>
      <c r="AC19" s="257">
        <v>0</v>
      </c>
      <c r="AD19" s="257">
        <v>0</v>
      </c>
      <c r="AE19" s="340">
        <v>0</v>
      </c>
      <c r="AF19" s="340">
        <v>0</v>
      </c>
    </row>
    <row r="20" spans="1:32" ht="22.25" customHeight="1" x14ac:dyDescent="0.4">
      <c r="A20" s="40">
        <v>15</v>
      </c>
      <c r="B20" s="46">
        <v>7</v>
      </c>
      <c r="C20" s="45">
        <f t="shared" si="0"/>
        <v>15</v>
      </c>
      <c r="D20" s="36"/>
      <c r="E20" s="12"/>
      <c r="F20" s="18" t="s">
        <v>1179</v>
      </c>
      <c r="G20" s="18" t="s">
        <v>1180</v>
      </c>
      <c r="H20" s="18"/>
      <c r="I20" s="18" t="s">
        <v>1160</v>
      </c>
      <c r="J20" s="18" t="s">
        <v>1174</v>
      </c>
      <c r="K20" s="20"/>
      <c r="L20" s="19"/>
      <c r="M20" s="33">
        <v>42597</v>
      </c>
      <c r="N20" s="231">
        <v>42597</v>
      </c>
      <c r="O20" s="20">
        <v>5</v>
      </c>
      <c r="P20" s="20">
        <v>15</v>
      </c>
      <c r="Q20" s="232">
        <v>0.37903225806451613</v>
      </c>
      <c r="R20" s="232">
        <v>0.62096774193548387</v>
      </c>
      <c r="S20" s="233">
        <v>0</v>
      </c>
      <c r="T20" s="233">
        <v>9</v>
      </c>
      <c r="U20" s="233">
        <v>6</v>
      </c>
      <c r="V20" s="233">
        <v>15</v>
      </c>
      <c r="W20" s="234">
        <v>0</v>
      </c>
      <c r="X20" s="234">
        <v>8.69</v>
      </c>
      <c r="Y20" s="235">
        <v>5.6899999999999995</v>
      </c>
      <c r="Z20" s="235">
        <v>14.379999999999999</v>
      </c>
      <c r="AA20" s="233"/>
      <c r="AB20" s="236">
        <v>0</v>
      </c>
      <c r="AC20" s="221">
        <v>0</v>
      </c>
      <c r="AD20" s="221">
        <v>0</v>
      </c>
      <c r="AE20" s="233">
        <v>0</v>
      </c>
      <c r="AF20" s="346">
        <v>0</v>
      </c>
    </row>
    <row r="21" spans="1:32" ht="22.25" customHeight="1" x14ac:dyDescent="0.4">
      <c r="A21" s="40">
        <v>15</v>
      </c>
      <c r="B21" s="46">
        <v>8</v>
      </c>
      <c r="C21" s="45">
        <f t="shared" si="0"/>
        <v>15</v>
      </c>
      <c r="D21" s="36"/>
      <c r="E21" s="12"/>
      <c r="F21" s="30" t="s">
        <v>1181</v>
      </c>
      <c r="G21" s="30" t="s">
        <v>1182</v>
      </c>
      <c r="H21" s="30"/>
      <c r="I21" s="30" t="s">
        <v>1160</v>
      </c>
      <c r="J21" s="30" t="s">
        <v>1174</v>
      </c>
      <c r="K21" s="335"/>
      <c r="L21" s="31"/>
      <c r="M21" s="33">
        <v>43073</v>
      </c>
      <c r="N21" s="227">
        <v>43073</v>
      </c>
      <c r="O21" s="29">
        <v>4</v>
      </c>
      <c r="P21" s="24">
        <v>14</v>
      </c>
      <c r="Q21" s="245">
        <v>7.5268817204301008E-2</v>
      </c>
      <c r="R21" s="245">
        <v>0.92473118279569899</v>
      </c>
      <c r="S21" s="228">
        <v>0</v>
      </c>
      <c r="T21" s="228">
        <v>13</v>
      </c>
      <c r="U21" s="228">
        <v>1</v>
      </c>
      <c r="V21" s="228">
        <v>14</v>
      </c>
      <c r="W21" s="229">
        <v>0</v>
      </c>
      <c r="X21" s="229">
        <v>12.95</v>
      </c>
      <c r="Y21" s="230">
        <v>1.0500000000000007</v>
      </c>
      <c r="Z21" s="230">
        <v>14</v>
      </c>
      <c r="AA21" s="249"/>
      <c r="AB21" s="256">
        <v>0</v>
      </c>
      <c r="AC21" s="257">
        <v>0</v>
      </c>
      <c r="AD21" s="257">
        <v>0</v>
      </c>
      <c r="AE21" s="340">
        <v>0</v>
      </c>
      <c r="AF21" s="340">
        <v>0</v>
      </c>
    </row>
    <row r="22" spans="1:32" ht="22.25" customHeight="1" x14ac:dyDescent="0.4">
      <c r="A22" s="40">
        <v>15</v>
      </c>
      <c r="B22" s="46">
        <v>9</v>
      </c>
      <c r="C22" s="45">
        <f t="shared" si="0"/>
        <v>15</v>
      </c>
      <c r="D22" s="36"/>
      <c r="E22" s="12"/>
      <c r="F22" s="18" t="s">
        <v>1183</v>
      </c>
      <c r="G22" s="18" t="s">
        <v>1184</v>
      </c>
      <c r="H22" s="18"/>
      <c r="I22" s="18" t="s">
        <v>1160</v>
      </c>
      <c r="J22" s="18" t="s">
        <v>1174</v>
      </c>
      <c r="K22" s="20"/>
      <c r="L22" s="19"/>
      <c r="M22" s="33">
        <v>38888</v>
      </c>
      <c r="N22" s="231">
        <v>38888</v>
      </c>
      <c r="O22" s="20">
        <v>15</v>
      </c>
      <c r="P22" s="20">
        <v>21</v>
      </c>
      <c r="Q22" s="232">
        <v>0.53055555555555567</v>
      </c>
      <c r="R22" s="232">
        <v>0.46944444444444433</v>
      </c>
      <c r="S22" s="233">
        <v>0</v>
      </c>
      <c r="T22" s="233">
        <v>9</v>
      </c>
      <c r="U22" s="233">
        <v>11</v>
      </c>
      <c r="V22" s="233">
        <v>20</v>
      </c>
      <c r="W22" s="234">
        <v>0</v>
      </c>
      <c r="X22" s="234">
        <v>9.39</v>
      </c>
      <c r="Y22" s="235">
        <v>11.14</v>
      </c>
      <c r="Z22" s="235">
        <v>20.53</v>
      </c>
      <c r="AA22" s="233"/>
      <c r="AB22" s="236">
        <v>0</v>
      </c>
      <c r="AC22" s="221">
        <v>0</v>
      </c>
      <c r="AD22" s="221">
        <v>0</v>
      </c>
      <c r="AE22" s="233">
        <v>0</v>
      </c>
      <c r="AF22" s="346">
        <v>0</v>
      </c>
    </row>
    <row r="23" spans="1:32" ht="22.25" customHeight="1" x14ac:dyDescent="0.4">
      <c r="A23" s="39">
        <v>16</v>
      </c>
      <c r="B23" s="46">
        <v>10</v>
      </c>
      <c r="C23" s="45">
        <f t="shared" si="0"/>
        <v>16</v>
      </c>
      <c r="D23" s="35"/>
      <c r="E23" s="11"/>
      <c r="F23" s="30" t="s">
        <v>1185</v>
      </c>
      <c r="G23" s="30" t="s">
        <v>1186</v>
      </c>
      <c r="H23" s="30"/>
      <c r="I23" s="30" t="s">
        <v>1160</v>
      </c>
      <c r="J23" s="30" t="s">
        <v>1187</v>
      </c>
      <c r="K23" s="335"/>
      <c r="L23" s="31"/>
      <c r="M23" s="33">
        <v>40115</v>
      </c>
      <c r="N23" s="227">
        <v>40115</v>
      </c>
      <c r="O23" s="29">
        <v>12</v>
      </c>
      <c r="P23" s="24">
        <v>18</v>
      </c>
      <c r="Q23" s="245">
        <v>0.17473118279569899</v>
      </c>
      <c r="R23" s="245">
        <v>0.82526881720430101</v>
      </c>
      <c r="S23" s="228">
        <v>0</v>
      </c>
      <c r="T23" s="228">
        <v>14</v>
      </c>
      <c r="U23" s="228">
        <v>3</v>
      </c>
      <c r="V23" s="228">
        <v>17</v>
      </c>
      <c r="W23" s="229">
        <v>0</v>
      </c>
      <c r="X23" s="229">
        <v>14.03</v>
      </c>
      <c r="Y23" s="230">
        <v>3.1500000000000004</v>
      </c>
      <c r="Z23" s="230">
        <v>17.18</v>
      </c>
      <c r="AA23" s="249"/>
      <c r="AB23" s="256">
        <v>0</v>
      </c>
      <c r="AC23" s="257">
        <v>0</v>
      </c>
      <c r="AD23" s="257">
        <v>0</v>
      </c>
      <c r="AE23" s="340">
        <v>0</v>
      </c>
      <c r="AF23" s="340">
        <v>0</v>
      </c>
    </row>
    <row r="24" spans="1:32" ht="22.25" customHeight="1" x14ac:dyDescent="0.4">
      <c r="A24" s="40">
        <v>17</v>
      </c>
      <c r="B24" s="46">
        <v>11</v>
      </c>
      <c r="C24" s="45">
        <f t="shared" si="0"/>
        <v>17</v>
      </c>
      <c r="D24" s="36"/>
      <c r="E24" s="12"/>
      <c r="F24" s="18" t="s">
        <v>1188</v>
      </c>
      <c r="G24" s="18" t="s">
        <v>1189</v>
      </c>
      <c r="H24" s="18"/>
      <c r="I24" s="18" t="s">
        <v>1160</v>
      </c>
      <c r="J24" s="18" t="s">
        <v>1187</v>
      </c>
      <c r="K24" s="20"/>
      <c r="L24" s="19"/>
      <c r="M24" s="33">
        <v>43724</v>
      </c>
      <c r="N24" s="231">
        <v>43724</v>
      </c>
      <c r="O24" s="20">
        <v>2</v>
      </c>
      <c r="P24" s="20">
        <v>10</v>
      </c>
      <c r="Q24" s="232">
        <v>0.29166666666666663</v>
      </c>
      <c r="R24" s="232">
        <v>0.70833333333333337</v>
      </c>
      <c r="S24" s="233">
        <v>0</v>
      </c>
      <c r="T24" s="233">
        <v>5</v>
      </c>
      <c r="U24" s="233">
        <v>3</v>
      </c>
      <c r="V24" s="233">
        <v>8</v>
      </c>
      <c r="W24" s="234">
        <v>0</v>
      </c>
      <c r="X24" s="234">
        <v>4.96</v>
      </c>
      <c r="Y24" s="235">
        <v>2.92</v>
      </c>
      <c r="Z24" s="235">
        <v>7.88</v>
      </c>
      <c r="AA24" s="233"/>
      <c r="AB24" s="236">
        <v>0</v>
      </c>
      <c r="AC24" s="221">
        <v>0</v>
      </c>
      <c r="AD24" s="221">
        <v>0</v>
      </c>
      <c r="AE24" s="233">
        <v>0</v>
      </c>
      <c r="AF24" s="346">
        <v>0</v>
      </c>
    </row>
    <row r="25" spans="1:32" ht="22.25" customHeight="1" x14ac:dyDescent="0.4">
      <c r="A25" s="40">
        <v>18</v>
      </c>
      <c r="B25" s="46">
        <v>12</v>
      </c>
      <c r="C25" s="45">
        <f t="shared" si="0"/>
        <v>18</v>
      </c>
      <c r="D25" s="36"/>
      <c r="E25" s="12"/>
      <c r="F25" s="30" t="s">
        <v>1190</v>
      </c>
      <c r="G25" s="30" t="s">
        <v>1191</v>
      </c>
      <c r="H25" s="30"/>
      <c r="I25" s="30" t="s">
        <v>1192</v>
      </c>
      <c r="J25" s="30" t="s">
        <v>1193</v>
      </c>
      <c r="K25" s="335"/>
      <c r="L25" s="31"/>
      <c r="M25" s="33">
        <v>43160</v>
      </c>
      <c r="N25" s="227">
        <v>43160</v>
      </c>
      <c r="O25" s="29">
        <v>3</v>
      </c>
      <c r="P25" s="24">
        <v>14</v>
      </c>
      <c r="Q25" s="245">
        <v>0.83333333333333337</v>
      </c>
      <c r="R25" s="245">
        <v>0.16666666666666663</v>
      </c>
      <c r="S25" s="228">
        <v>0</v>
      </c>
      <c r="T25" s="228">
        <v>2</v>
      </c>
      <c r="U25" s="228">
        <v>12</v>
      </c>
      <c r="V25" s="228">
        <v>14</v>
      </c>
      <c r="W25" s="229">
        <v>0</v>
      </c>
      <c r="X25" s="229">
        <v>1.67</v>
      </c>
      <c r="Y25" s="230">
        <v>11.67</v>
      </c>
      <c r="Z25" s="230">
        <v>13.34</v>
      </c>
      <c r="AA25" s="249"/>
      <c r="AB25" s="256">
        <v>0</v>
      </c>
      <c r="AC25" s="257">
        <v>0</v>
      </c>
      <c r="AD25" s="257">
        <v>0</v>
      </c>
      <c r="AE25" s="340">
        <v>0</v>
      </c>
      <c r="AF25" s="340">
        <v>0</v>
      </c>
    </row>
    <row r="26" spans="1:32" ht="22.25" customHeight="1" x14ac:dyDescent="0.4">
      <c r="A26" s="40">
        <v>19</v>
      </c>
      <c r="B26" s="46">
        <v>13</v>
      </c>
      <c r="C26" s="45">
        <f t="shared" si="0"/>
        <v>19</v>
      </c>
      <c r="D26" s="36"/>
      <c r="E26" s="12"/>
      <c r="F26" s="18" t="s">
        <v>1194</v>
      </c>
      <c r="G26" s="18" t="s">
        <v>1195</v>
      </c>
      <c r="H26" s="18"/>
      <c r="I26" s="18" t="s">
        <v>1192</v>
      </c>
      <c r="J26" s="18" t="s">
        <v>1193</v>
      </c>
      <c r="K26" s="20"/>
      <c r="L26" s="19"/>
      <c r="M26" s="33">
        <v>43234</v>
      </c>
      <c r="N26" s="231">
        <v>43234</v>
      </c>
      <c r="O26" s="20">
        <v>3</v>
      </c>
      <c r="P26" s="20">
        <v>14</v>
      </c>
      <c r="Q26" s="232">
        <v>0.63172043010752699</v>
      </c>
      <c r="R26" s="232">
        <v>0.36827956989247301</v>
      </c>
      <c r="S26" s="233">
        <v>0</v>
      </c>
      <c r="T26" s="233">
        <v>4</v>
      </c>
      <c r="U26" s="233">
        <v>9</v>
      </c>
      <c r="V26" s="233">
        <v>13</v>
      </c>
      <c r="W26" s="234">
        <v>0</v>
      </c>
      <c r="X26" s="234">
        <v>3.68</v>
      </c>
      <c r="Y26" s="235">
        <v>8.84</v>
      </c>
      <c r="Z26" s="235">
        <v>12.52</v>
      </c>
      <c r="AA26" s="233"/>
      <c r="AB26" s="236">
        <v>0</v>
      </c>
      <c r="AC26" s="221">
        <v>0</v>
      </c>
      <c r="AD26" s="221">
        <v>0</v>
      </c>
      <c r="AE26" s="233">
        <v>0</v>
      </c>
      <c r="AF26" s="346">
        <v>0</v>
      </c>
    </row>
    <row r="27" spans="1:32" ht="22.25" customHeight="1" x14ac:dyDescent="0.4">
      <c r="A27" s="40">
        <v>20</v>
      </c>
      <c r="B27" s="46">
        <v>14</v>
      </c>
      <c r="C27" s="45">
        <f t="shared" si="0"/>
        <v>20</v>
      </c>
      <c r="D27" s="36"/>
      <c r="E27" s="12"/>
      <c r="F27" s="30" t="s">
        <v>1196</v>
      </c>
      <c r="G27" s="30" t="s">
        <v>1197</v>
      </c>
      <c r="H27" s="30"/>
      <c r="I27" s="30" t="s">
        <v>1192</v>
      </c>
      <c r="J27" s="30" t="s">
        <v>1193</v>
      </c>
      <c r="K27" s="335"/>
      <c r="L27" s="31"/>
      <c r="M27" s="33">
        <v>43296</v>
      </c>
      <c r="N27" s="227">
        <v>43296</v>
      </c>
      <c r="O27" s="29">
        <v>3</v>
      </c>
      <c r="P27" s="24">
        <v>14</v>
      </c>
      <c r="Q27" s="245">
        <v>0.4623655913978495</v>
      </c>
      <c r="R27" s="245">
        <v>0.5376344086021505</v>
      </c>
      <c r="S27" s="228">
        <v>0</v>
      </c>
      <c r="T27" s="228">
        <v>5</v>
      </c>
      <c r="U27" s="228">
        <v>6</v>
      </c>
      <c r="V27" s="228">
        <v>11</v>
      </c>
      <c r="W27" s="229">
        <v>0</v>
      </c>
      <c r="X27" s="229">
        <v>5.38</v>
      </c>
      <c r="Y27" s="230">
        <v>6.47</v>
      </c>
      <c r="Z27" s="230">
        <v>11.85</v>
      </c>
      <c r="AA27" s="249"/>
      <c r="AB27" s="256">
        <v>0</v>
      </c>
      <c r="AC27" s="257">
        <v>0</v>
      </c>
      <c r="AD27" s="257">
        <v>0</v>
      </c>
      <c r="AE27" s="340">
        <v>0</v>
      </c>
      <c r="AF27" s="340">
        <v>0</v>
      </c>
    </row>
    <row r="28" spans="1:32" ht="22.25" customHeight="1" x14ac:dyDescent="0.4">
      <c r="A28" s="40">
        <v>21</v>
      </c>
      <c r="B28" s="46">
        <v>15</v>
      </c>
      <c r="C28" s="45">
        <f t="shared" si="0"/>
        <v>21</v>
      </c>
      <c r="D28" s="36"/>
      <c r="E28" s="12"/>
      <c r="F28" s="18" t="s">
        <v>1198</v>
      </c>
      <c r="G28" s="18" t="s">
        <v>1199</v>
      </c>
      <c r="H28" s="18"/>
      <c r="I28" s="18" t="s">
        <v>1192</v>
      </c>
      <c r="J28" s="18" t="s">
        <v>1193</v>
      </c>
      <c r="K28" s="20"/>
      <c r="L28" s="19"/>
      <c r="M28" s="33">
        <v>43529</v>
      </c>
      <c r="N28" s="231">
        <v>43529</v>
      </c>
      <c r="O28" s="20">
        <v>2</v>
      </c>
      <c r="P28" s="20">
        <v>10</v>
      </c>
      <c r="Q28" s="232">
        <v>0.82258064516129037</v>
      </c>
      <c r="R28" s="232">
        <v>0.17741935483870963</v>
      </c>
      <c r="S28" s="233">
        <v>0</v>
      </c>
      <c r="T28" s="233">
        <v>1</v>
      </c>
      <c r="U28" s="233">
        <v>8</v>
      </c>
      <c r="V28" s="233">
        <v>9</v>
      </c>
      <c r="W28" s="234">
        <v>0</v>
      </c>
      <c r="X28" s="234">
        <v>1.24</v>
      </c>
      <c r="Y28" s="235">
        <v>8.23</v>
      </c>
      <c r="Z28" s="235">
        <v>9.4700000000000006</v>
      </c>
      <c r="AA28" s="233"/>
      <c r="AB28" s="236">
        <v>0</v>
      </c>
      <c r="AC28" s="221">
        <v>0</v>
      </c>
      <c r="AD28" s="221">
        <v>0</v>
      </c>
      <c r="AE28" s="233">
        <v>0</v>
      </c>
      <c r="AF28" s="346">
        <v>0</v>
      </c>
    </row>
    <row r="29" spans="1:32" ht="22.25" customHeight="1" x14ac:dyDescent="0.4">
      <c r="A29" s="40">
        <v>22</v>
      </c>
      <c r="B29" s="46">
        <v>16</v>
      </c>
      <c r="C29" s="45">
        <f t="shared" si="0"/>
        <v>22</v>
      </c>
      <c r="D29" s="36"/>
      <c r="E29" s="12"/>
      <c r="F29" s="30" t="s">
        <v>1200</v>
      </c>
      <c r="G29" s="30" t="s">
        <v>1201</v>
      </c>
      <c r="H29" s="30"/>
      <c r="I29" s="30" t="s">
        <v>1192</v>
      </c>
      <c r="J29" s="30" t="s">
        <v>1193</v>
      </c>
      <c r="K29" s="335"/>
      <c r="L29" s="31"/>
      <c r="M29" s="33">
        <v>43570</v>
      </c>
      <c r="N29" s="227">
        <v>43570</v>
      </c>
      <c r="O29" s="29">
        <v>2</v>
      </c>
      <c r="P29" s="24">
        <v>10</v>
      </c>
      <c r="Q29" s="245">
        <v>0.71111111111111103</v>
      </c>
      <c r="R29" s="245">
        <v>0.28888888888888897</v>
      </c>
      <c r="S29" s="228">
        <v>0</v>
      </c>
      <c r="T29" s="228">
        <v>2</v>
      </c>
      <c r="U29" s="228">
        <v>7</v>
      </c>
      <c r="V29" s="228">
        <v>9</v>
      </c>
      <c r="W29" s="229">
        <v>0</v>
      </c>
      <c r="X29" s="229">
        <v>2.02</v>
      </c>
      <c r="Y29" s="230">
        <v>7.1099999999999994</v>
      </c>
      <c r="Z29" s="230">
        <v>9.129999999999999</v>
      </c>
      <c r="AA29" s="249"/>
      <c r="AB29" s="256">
        <v>0</v>
      </c>
      <c r="AC29" s="257">
        <v>0</v>
      </c>
      <c r="AD29" s="257">
        <v>0</v>
      </c>
      <c r="AE29" s="340">
        <v>0</v>
      </c>
      <c r="AF29" s="340">
        <v>0</v>
      </c>
    </row>
    <row r="30" spans="1:32" ht="22.25" customHeight="1" x14ac:dyDescent="0.4">
      <c r="A30" s="40">
        <v>23</v>
      </c>
      <c r="B30" s="46">
        <v>17</v>
      </c>
      <c r="C30" s="45">
        <f t="shared" si="0"/>
        <v>23</v>
      </c>
      <c r="D30" s="36"/>
      <c r="E30" s="12"/>
      <c r="F30" s="18" t="s">
        <v>1202</v>
      </c>
      <c r="G30" s="18" t="s">
        <v>1203</v>
      </c>
      <c r="H30" s="18"/>
      <c r="I30" s="18" t="s">
        <v>1192</v>
      </c>
      <c r="J30" s="18" t="s">
        <v>1193</v>
      </c>
      <c r="K30" s="20"/>
      <c r="L30" s="19"/>
      <c r="M30" s="33">
        <v>43836</v>
      </c>
      <c r="N30" s="231">
        <v>43836</v>
      </c>
      <c r="O30" s="20">
        <v>1</v>
      </c>
      <c r="P30" s="20">
        <v>7</v>
      </c>
      <c r="Q30" s="232">
        <v>0.98655913978494625</v>
      </c>
      <c r="R30" s="232">
        <v>1.3440860215053752E-2</v>
      </c>
      <c r="S30" s="233">
        <v>0.08</v>
      </c>
      <c r="T30" s="233">
        <v>0</v>
      </c>
      <c r="U30" s="233">
        <v>7</v>
      </c>
      <c r="V30" s="233">
        <v>7.08</v>
      </c>
      <c r="W30" s="234">
        <v>0.08</v>
      </c>
      <c r="X30" s="234">
        <v>0</v>
      </c>
      <c r="Y30" s="235">
        <v>6.91</v>
      </c>
      <c r="Z30" s="235">
        <v>6.99</v>
      </c>
      <c r="AA30" s="233"/>
      <c r="AB30" s="236">
        <v>0.08</v>
      </c>
      <c r="AC30" s="221">
        <v>2.92</v>
      </c>
      <c r="AD30" s="221">
        <v>0.08</v>
      </c>
      <c r="AE30" s="233">
        <v>0</v>
      </c>
      <c r="AF30" s="346">
        <v>0</v>
      </c>
    </row>
    <row r="31" spans="1:32" ht="22.25" customHeight="1" x14ac:dyDescent="0.4">
      <c r="A31" s="40">
        <v>24</v>
      </c>
      <c r="B31" s="46">
        <v>18</v>
      </c>
      <c r="C31" s="45">
        <f t="shared" si="0"/>
        <v>24</v>
      </c>
      <c r="D31" s="36"/>
      <c r="E31" s="12"/>
      <c r="F31" s="30" t="s">
        <v>1204</v>
      </c>
      <c r="G31" s="30" t="s">
        <v>1205</v>
      </c>
      <c r="H31" s="30"/>
      <c r="I31" s="30" t="s">
        <v>1192</v>
      </c>
      <c r="J31" s="30" t="s">
        <v>1193</v>
      </c>
      <c r="K31" s="335"/>
      <c r="L31" s="31"/>
      <c r="M31" s="33">
        <v>43938</v>
      </c>
      <c r="N31" s="227">
        <v>43938</v>
      </c>
      <c r="O31" s="29">
        <v>1</v>
      </c>
      <c r="P31" s="24">
        <v>7</v>
      </c>
      <c r="Q31" s="245">
        <v>0.70555555555555549</v>
      </c>
      <c r="R31" s="245">
        <v>0.29444444444444451</v>
      </c>
      <c r="S31" s="228">
        <v>1.77</v>
      </c>
      <c r="T31" s="228">
        <v>0</v>
      </c>
      <c r="U31" s="228">
        <v>5</v>
      </c>
      <c r="V31" s="228">
        <v>6.77</v>
      </c>
      <c r="W31" s="229">
        <v>1.77</v>
      </c>
      <c r="X31" s="229">
        <v>0</v>
      </c>
      <c r="Y31" s="230">
        <v>4.9399999999999995</v>
      </c>
      <c r="Z31" s="230">
        <v>6.7099999999999991</v>
      </c>
      <c r="AA31" s="249"/>
      <c r="AB31" s="256">
        <v>1.77</v>
      </c>
      <c r="AC31" s="257">
        <v>1.23</v>
      </c>
      <c r="AD31" s="257">
        <v>1.77</v>
      </c>
      <c r="AE31" s="340">
        <v>0</v>
      </c>
      <c r="AF31" s="340">
        <v>0</v>
      </c>
    </row>
    <row r="32" spans="1:32" ht="22.25" customHeight="1" x14ac:dyDescent="0.4">
      <c r="A32" s="40">
        <v>25</v>
      </c>
      <c r="B32" s="46">
        <v>19</v>
      </c>
      <c r="C32" s="45">
        <f t="shared" si="0"/>
        <v>25</v>
      </c>
      <c r="D32" s="36"/>
      <c r="E32" s="12"/>
      <c r="F32" s="18" t="s">
        <v>1206</v>
      </c>
      <c r="G32" s="18" t="s">
        <v>1207</v>
      </c>
      <c r="H32" s="18"/>
      <c r="I32" s="18" t="s">
        <v>1192</v>
      </c>
      <c r="J32" s="18" t="s">
        <v>1193</v>
      </c>
      <c r="K32" s="20"/>
      <c r="L32" s="19"/>
      <c r="M32" s="33">
        <v>44000</v>
      </c>
      <c r="N32" s="231">
        <v>44000</v>
      </c>
      <c r="O32" s="20">
        <v>1</v>
      </c>
      <c r="P32" s="20">
        <v>7</v>
      </c>
      <c r="Q32" s="232">
        <v>0.5361111111111112</v>
      </c>
      <c r="R32" s="232">
        <v>0.4638888888888888</v>
      </c>
      <c r="S32" s="233">
        <v>2.78</v>
      </c>
      <c r="T32" s="233">
        <v>0</v>
      </c>
      <c r="U32" s="233">
        <v>4</v>
      </c>
      <c r="V32" s="233">
        <v>6.7799999999999994</v>
      </c>
      <c r="W32" s="234">
        <v>2.78</v>
      </c>
      <c r="X32" s="234">
        <v>0</v>
      </c>
      <c r="Y32" s="235">
        <v>3.75</v>
      </c>
      <c r="Z32" s="235">
        <v>6.5299999999999994</v>
      </c>
      <c r="AA32" s="233"/>
      <c r="AB32" s="236">
        <v>2.78</v>
      </c>
      <c r="AC32" s="221">
        <v>0.2200000000000002</v>
      </c>
      <c r="AD32" s="221">
        <v>2.78</v>
      </c>
      <c r="AE32" s="233">
        <v>0</v>
      </c>
      <c r="AF32" s="346">
        <v>0</v>
      </c>
    </row>
    <row r="33" spans="1:32" ht="22.25" customHeight="1" x14ac:dyDescent="0.4">
      <c r="A33" s="40">
        <v>26</v>
      </c>
      <c r="B33" s="46">
        <v>20</v>
      </c>
      <c r="C33" s="45">
        <f t="shared" si="0"/>
        <v>26</v>
      </c>
      <c r="D33" s="36"/>
      <c r="E33" s="12"/>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row>
    <row r="34" spans="1:32" ht="22.25" customHeight="1" x14ac:dyDescent="0.4">
      <c r="A34" s="40">
        <v>27</v>
      </c>
      <c r="B34" s="46">
        <v>21</v>
      </c>
      <c r="C34" s="45">
        <f t="shared" si="0"/>
        <v>27</v>
      </c>
      <c r="D34" s="36"/>
      <c r="E34" s="12"/>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row>
    <row r="35" spans="1:32" ht="22.25" customHeight="1" x14ac:dyDescent="0.4">
      <c r="A35" s="40">
        <v>28</v>
      </c>
      <c r="B35" s="46">
        <v>22</v>
      </c>
      <c r="C35" s="45">
        <f t="shared" si="0"/>
        <v>28</v>
      </c>
      <c r="D35" s="36"/>
      <c r="E35" s="12"/>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row>
    <row r="36" spans="1:32" ht="22.25" customHeight="1" x14ac:dyDescent="0.4">
      <c r="A36" s="40">
        <v>29</v>
      </c>
      <c r="B36" s="46">
        <v>23</v>
      </c>
      <c r="C36" s="45">
        <f t="shared" si="0"/>
        <v>29</v>
      </c>
      <c r="D36" s="36"/>
      <c r="E36" s="12"/>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row>
    <row r="37" spans="1:32" ht="22.25" customHeight="1" x14ac:dyDescent="0.4">
      <c r="A37" s="40">
        <v>30</v>
      </c>
      <c r="B37" s="46">
        <v>24</v>
      </c>
      <c r="C37" s="45">
        <f t="shared" si="0"/>
        <v>30</v>
      </c>
      <c r="D37" s="36"/>
      <c r="E37" s="12"/>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row>
    <row r="38" spans="1:32" ht="22.25" customHeight="1" x14ac:dyDescent="0.4">
      <c r="A38" s="39">
        <v>30</v>
      </c>
      <c r="B38" s="46">
        <v>25</v>
      </c>
      <c r="C38" s="45">
        <f t="shared" si="0"/>
        <v>30</v>
      </c>
      <c r="D38" s="35"/>
      <c r="E38" s="11"/>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row>
    <row r="39" spans="1:32" ht="22.25" customHeight="1" x14ac:dyDescent="0.4">
      <c r="A39" s="39">
        <v>30</v>
      </c>
      <c r="B39" s="46">
        <v>26</v>
      </c>
      <c r="C39" s="45">
        <f t="shared" si="0"/>
        <v>30</v>
      </c>
      <c r="D39" s="35"/>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row>
    <row r="40" spans="1:32" ht="22.25" customHeight="1" x14ac:dyDescent="0.4">
      <c r="A40" s="39">
        <v>30</v>
      </c>
      <c r="B40" s="46">
        <v>27</v>
      </c>
      <c r="C40" s="45">
        <f t="shared" si="0"/>
        <v>30</v>
      </c>
      <c r="D40" s="35"/>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row>
    <row r="41" spans="1:32" ht="22.25" customHeight="1" x14ac:dyDescent="0.4">
      <c r="A41" s="39">
        <v>30</v>
      </c>
      <c r="B41" s="46">
        <v>28</v>
      </c>
      <c r="C41" s="45">
        <f t="shared" si="0"/>
        <v>30</v>
      </c>
      <c r="D41" s="35"/>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row>
    <row r="42" spans="1:32" ht="22.25" customHeight="1" x14ac:dyDescent="0.4">
      <c r="A42" s="39">
        <v>30</v>
      </c>
      <c r="B42" s="46">
        <v>29</v>
      </c>
      <c r="C42" s="45">
        <f t="shared" si="0"/>
        <v>30</v>
      </c>
      <c r="D42" s="35"/>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row>
    <row r="43" spans="1:32" ht="22.25" customHeight="1" x14ac:dyDescent="0.4">
      <c r="A43" s="39">
        <v>30</v>
      </c>
      <c r="B43" s="46">
        <v>30</v>
      </c>
      <c r="C43" s="45">
        <f t="shared" si="0"/>
        <v>30</v>
      </c>
      <c r="D43" s="35"/>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row>
    <row r="44" spans="1:32" ht="22.25" customHeight="1" x14ac:dyDescent="0.4">
      <c r="A44" s="39">
        <v>30</v>
      </c>
      <c r="B44" s="46">
        <v>31</v>
      </c>
      <c r="C44" s="45">
        <f t="shared" si="0"/>
        <v>30</v>
      </c>
      <c r="D44" s="35"/>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row>
    <row r="45" spans="1:32" ht="22.25" customHeight="1" x14ac:dyDescent="0.4">
      <c r="A45" s="39">
        <v>30</v>
      </c>
      <c r="B45" s="46">
        <v>32</v>
      </c>
      <c r="C45" s="45">
        <f t="shared" si="0"/>
        <v>30</v>
      </c>
      <c r="D45" s="35"/>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row>
    <row r="46" spans="1:32" ht="22.25" customHeight="1" x14ac:dyDescent="0.4">
      <c r="A46" s="39">
        <v>30</v>
      </c>
      <c r="B46" s="46">
        <v>33</v>
      </c>
      <c r="C46" s="45">
        <f t="shared" si="0"/>
        <v>30</v>
      </c>
      <c r="D46" s="35"/>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row>
    <row r="47" spans="1:32" ht="22.25" customHeight="1" x14ac:dyDescent="0.4">
      <c r="A47" s="39">
        <v>30</v>
      </c>
      <c r="B47" s="46">
        <v>34</v>
      </c>
      <c r="C47" s="45">
        <f t="shared" si="0"/>
        <v>30</v>
      </c>
      <c r="D47" s="35"/>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row>
    <row r="48" spans="1:32" ht="22.25" customHeight="1" x14ac:dyDescent="0.4">
      <c r="A48" s="39">
        <v>30</v>
      </c>
      <c r="B48" s="46">
        <v>35</v>
      </c>
      <c r="C48" s="45">
        <f t="shared" si="0"/>
        <v>30</v>
      </c>
      <c r="D48" s="35"/>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row>
    <row r="49" spans="1:32" ht="22.25" customHeight="1" x14ac:dyDescent="0.4">
      <c r="A49" s="39">
        <v>30</v>
      </c>
      <c r="B49" s="46">
        <v>36</v>
      </c>
      <c r="C49" s="45">
        <f t="shared" si="0"/>
        <v>30</v>
      </c>
      <c r="D49" s="35"/>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row>
    <row r="50" spans="1:32" ht="22.25" customHeight="1" x14ac:dyDescent="0.4">
      <c r="A50" s="39">
        <v>30</v>
      </c>
      <c r="B50" s="46">
        <v>37</v>
      </c>
      <c r="C50" s="45">
        <f t="shared" si="0"/>
        <v>30</v>
      </c>
      <c r="D50" s="35"/>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row>
    <row r="51" spans="1:32" ht="22.25" customHeight="1" x14ac:dyDescent="0.4">
      <c r="A51" s="39">
        <v>30</v>
      </c>
      <c r="B51" s="46">
        <v>38</v>
      </c>
      <c r="C51" s="45">
        <f t="shared" si="0"/>
        <v>30</v>
      </c>
      <c r="D51" s="35"/>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row>
    <row r="52" spans="1:32" ht="22.25" customHeight="1" x14ac:dyDescent="0.4">
      <c r="A52" s="39">
        <v>30</v>
      </c>
      <c r="B52" s="46">
        <v>39</v>
      </c>
      <c r="C52" s="45">
        <f t="shared" si="0"/>
        <v>30</v>
      </c>
      <c r="D52" s="35"/>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row>
    <row r="53" spans="1:32" ht="22.25" customHeight="1" x14ac:dyDescent="0.4">
      <c r="A53" s="39">
        <v>30</v>
      </c>
      <c r="B53" s="46">
        <v>40</v>
      </c>
      <c r="C53" s="45">
        <f t="shared" si="0"/>
        <v>30</v>
      </c>
      <c r="D53" s="35"/>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row>
    <row r="54" spans="1:32" ht="22.25" customHeight="1" x14ac:dyDescent="0.4">
      <c r="A54" s="39">
        <v>30</v>
      </c>
      <c r="B54" s="46">
        <v>41</v>
      </c>
      <c r="C54" s="45">
        <f t="shared" si="0"/>
        <v>30</v>
      </c>
      <c r="D54" s="35"/>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row>
    <row r="55" spans="1:32" ht="22.25" customHeight="1" x14ac:dyDescent="0.4">
      <c r="A55" s="39">
        <v>30</v>
      </c>
      <c r="B55" s="46">
        <v>42</v>
      </c>
      <c r="C55" s="45">
        <f t="shared" si="0"/>
        <v>30</v>
      </c>
      <c r="D55" s="35"/>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row>
    <row r="56" spans="1:32" ht="22.25" customHeight="1" x14ac:dyDescent="0.4">
      <c r="A56" s="39">
        <v>30</v>
      </c>
      <c r="B56" s="46">
        <v>43</v>
      </c>
      <c r="C56" s="45">
        <f t="shared" si="0"/>
        <v>30</v>
      </c>
      <c r="D56" s="35"/>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row>
    <row r="57" spans="1:32" ht="22.25" customHeight="1" x14ac:dyDescent="0.4">
      <c r="A57" s="39">
        <v>30</v>
      </c>
      <c r="B57" s="46">
        <v>44</v>
      </c>
      <c r="C57" s="45">
        <f t="shared" si="0"/>
        <v>30</v>
      </c>
      <c r="D57" s="35"/>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row>
    <row r="58" spans="1:32" ht="22.25" customHeight="1" x14ac:dyDescent="0.4">
      <c r="A58" s="39">
        <v>30</v>
      </c>
      <c r="B58" s="46">
        <v>45</v>
      </c>
      <c r="C58" s="45">
        <f t="shared" si="0"/>
        <v>30</v>
      </c>
      <c r="D58" s="35"/>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row>
    <row r="59" spans="1:32" ht="22.25" customHeight="1" x14ac:dyDescent="0.4">
      <c r="A59" s="39">
        <v>30</v>
      </c>
      <c r="B59" s="46">
        <v>46</v>
      </c>
      <c r="C59" s="45">
        <f t="shared" si="0"/>
        <v>30</v>
      </c>
      <c r="D59" s="35"/>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row>
    <row r="60" spans="1:32" ht="22.25" customHeight="1" x14ac:dyDescent="0.4">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row>
    <row r="61" spans="1:32" ht="22.25" customHeight="1" x14ac:dyDescent="0.4">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row>
    <row r="62" spans="1:32" ht="22.25" customHeight="1" x14ac:dyDescent="0.4">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row>
    <row r="63" spans="1:32" ht="22.25" customHeight="1" x14ac:dyDescent="0.4">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row>
    <row r="64" spans="1:32" ht="22.25" customHeight="1" x14ac:dyDescent="0.4">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row>
    <row r="65" spans="6:32" ht="22.25" customHeight="1" x14ac:dyDescent="0.4">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row>
    <row r="66" spans="6:32" ht="22.25" customHeight="1" x14ac:dyDescent="0.4">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row>
    <row r="67" spans="6:32" ht="22.25" customHeight="1" x14ac:dyDescent="0.4">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row>
    <row r="68" spans="6:32" ht="22.25" customHeight="1" x14ac:dyDescent="0.4">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row>
    <row r="69" spans="6:32" ht="22.25" customHeight="1" x14ac:dyDescent="0.4">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row>
    <row r="70" spans="6:32" ht="22.25" customHeight="1" x14ac:dyDescent="0.4">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row>
    <row r="71" spans="6:32" ht="22.25" customHeight="1" x14ac:dyDescent="0.4">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row>
    <row r="72" spans="6:32" ht="22.25" customHeight="1" x14ac:dyDescent="0.4">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row>
    <row r="73" spans="6:32" ht="22.25" customHeight="1" x14ac:dyDescent="0.4">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row>
    <row r="74" spans="6:32" ht="22.25" customHeight="1" x14ac:dyDescent="0.4">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row>
    <row r="75" spans="6:32" ht="22.25" customHeight="1" x14ac:dyDescent="0.4">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row>
    <row r="76" spans="6:32" ht="22.25" customHeight="1" x14ac:dyDescent="0.4">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row>
    <row r="77" spans="6:32" ht="22.25" customHeight="1" x14ac:dyDescent="0.4">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row>
    <row r="78" spans="6:32" ht="22.25" customHeight="1" x14ac:dyDescent="0.4">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row>
    <row r="79" spans="6:32" ht="22.25" customHeight="1" x14ac:dyDescent="0.4">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row>
    <row r="80" spans="6:32" ht="22.25" customHeight="1" x14ac:dyDescent="0.4">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row>
    <row r="81" spans="6:32" ht="22.25" customHeight="1" x14ac:dyDescent="0.4">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row>
    <row r="82" spans="6:32" ht="22.25" customHeight="1" x14ac:dyDescent="0.4">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row>
    <row r="83" spans="6:32" ht="22.25" customHeight="1" x14ac:dyDescent="0.4">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row>
    <row r="84" spans="6:32" ht="22.25" customHeight="1" x14ac:dyDescent="0.4">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row>
    <row r="85" spans="6:32" ht="22.25" customHeight="1" x14ac:dyDescent="0.4">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row>
    <row r="86" spans="6:32" ht="22.25" customHeight="1" x14ac:dyDescent="0.4">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row>
    <row r="87" spans="6:32" ht="22.25" customHeight="1" x14ac:dyDescent="0.4">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row>
    <row r="88" spans="6:32" ht="22.25" customHeight="1" x14ac:dyDescent="0.4">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row>
    <row r="89" spans="6:32" ht="22.25" customHeight="1" x14ac:dyDescent="0.4">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row>
    <row r="90" spans="6:32" ht="22.25" customHeight="1" x14ac:dyDescent="0.4">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row>
    <row r="91" spans="6:32" ht="22.25" customHeight="1" x14ac:dyDescent="0.4">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row>
    <row r="92" spans="6:32" ht="22.25" customHeight="1" x14ac:dyDescent="0.4">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row>
    <row r="93" spans="6:32" ht="22.25" customHeight="1" x14ac:dyDescent="0.4">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row>
    <row r="94" spans="6:32" ht="22.25" customHeight="1" x14ac:dyDescent="0.4">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row>
    <row r="95" spans="6:32" ht="22.25" customHeight="1" x14ac:dyDescent="0.4">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row>
    <row r="96" spans="6:32" ht="22.25" customHeight="1" x14ac:dyDescent="0.4">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row>
    <row r="97" spans="6:32" ht="22.25" customHeight="1" x14ac:dyDescent="0.4">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row>
    <row r="98" spans="6:32" ht="22.25" customHeight="1" x14ac:dyDescent="0.4">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row>
    <row r="99" spans="6:32" ht="22.25" customHeight="1" x14ac:dyDescent="0.4">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row>
    <row r="100" spans="6:32" ht="22.25" customHeight="1" x14ac:dyDescent="0.4">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row>
    <row r="101" spans="6:32" ht="22.25" customHeight="1" x14ac:dyDescent="0.4">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row>
    <row r="102" spans="6:32" ht="22.25" customHeight="1" x14ac:dyDescent="0.4">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row>
    <row r="103" spans="6:32" ht="22.25" customHeight="1" x14ac:dyDescent="0.4">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row>
    <row r="104" spans="6:32" ht="22.25" customHeight="1" x14ac:dyDescent="0.4">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row>
    <row r="105" spans="6:32" ht="22.25" customHeight="1" x14ac:dyDescent="0.4">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row>
    <row r="106" spans="6:32" ht="22.25" customHeight="1" x14ac:dyDescent="0.4">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row>
    <row r="107" spans="6:32" ht="22.25" customHeight="1" x14ac:dyDescent="0.4">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row>
    <row r="108" spans="6:32" ht="22.25" customHeight="1" x14ac:dyDescent="0.4">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row>
    <row r="109" spans="6:32" ht="22.25" customHeight="1" x14ac:dyDescent="0.4">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row>
    <row r="110" spans="6:32" ht="22.25" customHeight="1" x14ac:dyDescent="0.4">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row>
    <row r="111" spans="6:32" ht="22.25" customHeight="1" x14ac:dyDescent="0.4">
      <c r="F111" s="17"/>
      <c r="G111" s="17"/>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row>
    <row r="112" spans="6:32" ht="22.25" customHeight="1" x14ac:dyDescent="0.4">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row>
    <row r="113" spans="6:32" ht="22.25" customHeight="1" x14ac:dyDescent="0.4">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row>
    <row r="114" spans="6:32" ht="22.25" customHeight="1" x14ac:dyDescent="0.4">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row>
    <row r="115" spans="6:32" ht="22.25" customHeight="1" x14ac:dyDescent="0.4">
      <c r="F115" s="17"/>
      <c r="G115" s="17"/>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row>
    <row r="116" spans="6:32" ht="22.25" customHeight="1" x14ac:dyDescent="0.4">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row>
    <row r="117" spans="6:32" ht="22.25" customHeight="1" x14ac:dyDescent="0.4">
      <c r="F117" s="17"/>
      <c r="G117" s="17"/>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row>
    <row r="118" spans="6:32" ht="22.25" customHeight="1" x14ac:dyDescent="0.4">
      <c r="F118" s="17"/>
      <c r="G118" s="17"/>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row>
    <row r="119" spans="6:32" ht="22.25" customHeight="1" x14ac:dyDescent="0.4">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row>
    <row r="120" spans="6:32" ht="22.25" customHeight="1" x14ac:dyDescent="0.4">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row>
    <row r="121" spans="6:32" ht="22.25" customHeight="1" x14ac:dyDescent="0.4">
      <c r="F121" s="17"/>
      <c r="G121" s="17"/>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row>
    <row r="122" spans="6:32" ht="22.25" customHeight="1" x14ac:dyDescent="0.4">
      <c r="F122" s="17"/>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row>
    <row r="123" spans="6:32" ht="22.25" customHeight="1" x14ac:dyDescent="0.4">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row>
    <row r="124" spans="6:32" ht="22.25" customHeight="1" x14ac:dyDescent="0.4">
      <c r="F124" s="17"/>
      <c r="G124" s="17"/>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row>
    <row r="125" spans="6:32" ht="22.25" customHeight="1" x14ac:dyDescent="0.4">
      <c r="F125" s="17"/>
      <c r="G125" s="17"/>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row>
    <row r="126" spans="6:32" ht="22.25" customHeight="1" x14ac:dyDescent="0.4">
      <c r="F126" s="17"/>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row>
    <row r="127" spans="6:32" ht="22.25" customHeight="1" x14ac:dyDescent="0.4">
      <c r="F127" s="17"/>
      <c r="G127" s="17"/>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row>
    <row r="128" spans="6:32" ht="22.25" customHeight="1" x14ac:dyDescent="0.4">
      <c r="F128" s="17"/>
      <c r="G128" s="17"/>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row>
    <row r="129" spans="6:32" ht="22.25" customHeight="1" x14ac:dyDescent="0.4">
      <c r="F129" s="17"/>
      <c r="G129" s="17"/>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row>
    <row r="130" spans="6:32" ht="22.25" customHeight="1" x14ac:dyDescent="0.4">
      <c r="F130" s="17"/>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row>
    <row r="131" spans="6:32" ht="22.25" customHeight="1" x14ac:dyDescent="0.4">
      <c r="F131" s="17"/>
      <c r="G131" s="17"/>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row>
    <row r="132" spans="6:32" ht="22.25" customHeight="1" x14ac:dyDescent="0.4">
      <c r="F132" s="17"/>
      <c r="G132" s="17"/>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row>
    <row r="133" spans="6:32" ht="22.25" customHeight="1" x14ac:dyDescent="0.4">
      <c r="F133" s="17"/>
      <c r="G133" s="17"/>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row>
    <row r="134" spans="6:32" ht="22.25" customHeight="1" x14ac:dyDescent="0.4">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row>
    <row r="135" spans="6:32" ht="22.25" customHeight="1" x14ac:dyDescent="0.4">
      <c r="F135" s="17"/>
      <c r="G135" s="17"/>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row>
    <row r="136" spans="6:32" ht="22.25" customHeight="1" x14ac:dyDescent="0.4">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row>
    <row r="137" spans="6:32" ht="22.25" customHeight="1" x14ac:dyDescent="0.4">
      <c r="F137" s="17"/>
      <c r="G137" s="17"/>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row>
    <row r="138" spans="6:32" ht="22.25" customHeight="1" x14ac:dyDescent="0.4">
      <c r="F138" s="17"/>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row>
    <row r="139" spans="6:32" ht="22.25" customHeight="1" x14ac:dyDescent="0.4">
      <c r="F139" s="17"/>
      <c r="G139" s="17"/>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row>
    <row r="140" spans="6:32" ht="22.25" customHeight="1" x14ac:dyDescent="0.4">
      <c r="F140" s="17"/>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row>
    <row r="141" spans="6:32" ht="22.25" customHeight="1" x14ac:dyDescent="0.4">
      <c r="F141" s="17"/>
      <c r="G141" s="17"/>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row>
    <row r="142" spans="6:32" ht="22.25" customHeight="1" x14ac:dyDescent="0.4">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row>
    <row r="143" spans="6:32" ht="22.25" customHeight="1" x14ac:dyDescent="0.4">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row>
    <row r="144" spans="6:32" ht="22.25" customHeight="1" x14ac:dyDescent="0.4">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row>
    <row r="145" spans="6:32" ht="22.25" customHeight="1" x14ac:dyDescent="0.4">
      <c r="F145" s="17"/>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row>
    <row r="146" spans="6:32" ht="22.25" customHeight="1" x14ac:dyDescent="0.4">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row>
    <row r="147" spans="6:32" ht="22.25" customHeight="1" x14ac:dyDescent="0.4">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row>
    <row r="148" spans="6:32" ht="22.25" customHeight="1" x14ac:dyDescent="0.4">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row>
    <row r="149" spans="6:32" ht="22.25" customHeight="1" x14ac:dyDescent="0.4">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row>
    <row r="150" spans="6:32" ht="22.25" customHeight="1" x14ac:dyDescent="0.4">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row>
    <row r="151" spans="6:32" ht="22.25" customHeight="1" x14ac:dyDescent="0.4">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row>
    <row r="152" spans="6:32" ht="22.25" customHeight="1" x14ac:dyDescent="0.4">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row>
    <row r="153" spans="6:32" ht="22.25" customHeight="1" x14ac:dyDescent="0.4">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row>
    <row r="154" spans="6:32" ht="22.25" customHeight="1" x14ac:dyDescent="0.4">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row>
    <row r="155" spans="6:32" ht="22.25" customHeight="1" x14ac:dyDescent="0.4">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row>
    <row r="156" spans="6:32" ht="22.25" customHeight="1" x14ac:dyDescent="0.4">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row>
    <row r="157" spans="6:32" ht="22.25" customHeight="1" x14ac:dyDescent="0.4">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row>
    <row r="158" spans="6:32" ht="22.25" customHeight="1" x14ac:dyDescent="0.4">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row>
    <row r="159" spans="6:32" ht="22.25" customHeight="1" x14ac:dyDescent="0.4">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row>
    <row r="160" spans="6:32" ht="22.25" customHeight="1" x14ac:dyDescent="0.4">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row>
    <row r="161" spans="6:32" ht="22.25" customHeight="1" x14ac:dyDescent="0.4">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row>
    <row r="162" spans="6:32" ht="22.25" customHeight="1" x14ac:dyDescent="0.4">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row>
    <row r="163" spans="6:32" ht="22.25" customHeight="1" x14ac:dyDescent="0.4">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row>
    <row r="164" spans="6:32" ht="22.25" customHeight="1" x14ac:dyDescent="0.4">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row>
    <row r="165" spans="6:32" ht="22.25" customHeight="1" x14ac:dyDescent="0.4">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row>
    <row r="166" spans="6:32" ht="22.25" customHeight="1" x14ac:dyDescent="0.4">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row>
    <row r="167" spans="6:32" ht="22.25" customHeight="1" x14ac:dyDescent="0.4">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row>
    <row r="168" spans="6:32" ht="22.25" customHeight="1" x14ac:dyDescent="0.4">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row>
    <row r="169" spans="6:32" ht="22.25" customHeight="1" x14ac:dyDescent="0.4">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row>
    <row r="170" spans="6:32" ht="22.25" customHeight="1" x14ac:dyDescent="0.4">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row>
    <row r="171" spans="6:32" ht="22.25" customHeight="1" x14ac:dyDescent="0.4">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row>
    <row r="172" spans="6:32" ht="22.25" customHeight="1" x14ac:dyDescent="0.4">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row>
    <row r="173" spans="6:32" ht="22.25" customHeight="1" x14ac:dyDescent="0.4">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row>
    <row r="174" spans="6:32" ht="22.25" customHeight="1" x14ac:dyDescent="0.4">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row>
    <row r="175" spans="6:32" ht="22.25" customHeight="1" x14ac:dyDescent="0.4">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row>
    <row r="176" spans="6:32" ht="22.25" customHeight="1" x14ac:dyDescent="0.4">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row>
    <row r="177" spans="6:32" ht="22.25" customHeight="1" x14ac:dyDescent="0.4">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row>
    <row r="178" spans="6:32" ht="22.25" customHeight="1" x14ac:dyDescent="0.4">
      <c r="F178" s="17"/>
      <c r="G178" s="17"/>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row>
    <row r="179" spans="6:32" ht="22.25" customHeight="1" x14ac:dyDescent="0.4">
      <c r="F179" s="17"/>
      <c r="G179" s="17"/>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row>
    <row r="180" spans="6:32" ht="22.25" customHeight="1" x14ac:dyDescent="0.4">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row>
    <row r="181" spans="6:32" ht="22.25" customHeight="1" x14ac:dyDescent="0.4">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row>
    <row r="182" spans="6:32" ht="22.25" customHeight="1" x14ac:dyDescent="0.4">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row>
    <row r="183" spans="6:32" ht="22.25" customHeight="1" x14ac:dyDescent="0.4">
      <c r="F183" s="17"/>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row>
    <row r="184" spans="6:32" ht="22.25" customHeight="1" x14ac:dyDescent="0.4">
      <c r="F184" s="17"/>
      <c r="G184" s="17"/>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row>
    <row r="185" spans="6:32" ht="22.25" customHeight="1" x14ac:dyDescent="0.4">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row>
    <row r="186" spans="6:32" ht="22.25" customHeight="1" x14ac:dyDescent="0.4">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row>
    <row r="187" spans="6:32" ht="22.25" customHeight="1" x14ac:dyDescent="0.4">
      <c r="F187" s="17"/>
      <c r="G187" s="17"/>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row>
    <row r="188" spans="6:32" ht="22.25" customHeight="1" x14ac:dyDescent="0.4">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row>
    <row r="189" spans="6:32" ht="22.25" customHeight="1" x14ac:dyDescent="0.4">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row>
    <row r="190" spans="6:32" ht="22.25" customHeight="1" x14ac:dyDescent="0.4">
      <c r="F190" s="17"/>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row>
    <row r="191" spans="6:32" ht="22.25" customHeight="1" x14ac:dyDescent="0.4">
      <c r="F191" s="17"/>
      <c r="G191" s="17"/>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row>
    <row r="192" spans="6:32" ht="22.25" customHeight="1" x14ac:dyDescent="0.4">
      <c r="F192" s="17"/>
      <c r="G192" s="17"/>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row>
    <row r="193" spans="6:32" ht="22.25" customHeight="1" x14ac:dyDescent="0.4">
      <c r="F193" s="17"/>
      <c r="G193" s="17"/>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row>
    <row r="194" spans="6:32" ht="22.25" customHeight="1" x14ac:dyDescent="0.4">
      <c r="F194" s="17"/>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row>
    <row r="195" spans="6:32" ht="22.25" customHeight="1" x14ac:dyDescent="0.4">
      <c r="F195" s="17"/>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row>
    <row r="196" spans="6:32" ht="22.25" customHeight="1" x14ac:dyDescent="0.4">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row>
    <row r="197" spans="6:32" ht="22.25" customHeight="1" x14ac:dyDescent="0.4">
      <c r="F197" s="17"/>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row>
    <row r="198" spans="6:32" ht="22.25" customHeight="1" x14ac:dyDescent="0.4">
      <c r="F198" s="17"/>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row>
    <row r="199" spans="6:32" ht="22.25" customHeight="1" x14ac:dyDescent="0.4">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row>
    <row r="200" spans="6:32" ht="22.25" customHeight="1" x14ac:dyDescent="0.4">
      <c r="F200" s="17"/>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row>
    <row r="201" spans="6:32" ht="22.25" customHeight="1" x14ac:dyDescent="0.4">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row>
    <row r="202" spans="6:32" ht="22.25" customHeight="1" x14ac:dyDescent="0.4">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row>
    <row r="203" spans="6:32" ht="22.25" customHeight="1" x14ac:dyDescent="0.4">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row>
    <row r="204" spans="6:32" ht="22.25" customHeight="1" x14ac:dyDescent="0.4">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row>
    <row r="205" spans="6:32" ht="22.25" customHeight="1" x14ac:dyDescent="0.4">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row>
    <row r="206" spans="6:32" ht="22.25" customHeight="1" x14ac:dyDescent="0.4">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row>
    <row r="207" spans="6:32" ht="22.25" customHeight="1" x14ac:dyDescent="0.4">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row>
    <row r="208" spans="6:32" ht="22.25" customHeight="1" x14ac:dyDescent="0.4">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row>
    <row r="209" spans="6:32" ht="22.25" customHeight="1" x14ac:dyDescent="0.4">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row>
    <row r="210" spans="6:32" ht="22.25" customHeight="1" x14ac:dyDescent="0.4">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row>
    <row r="211" spans="6:32" ht="22.25" customHeight="1" x14ac:dyDescent="0.4">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row>
    <row r="212" spans="6:32" ht="22.25" customHeight="1" x14ac:dyDescent="0.4">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row>
    <row r="213" spans="6:32" ht="22.25" customHeight="1" x14ac:dyDescent="0.4">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row>
    <row r="214" spans="6:32" ht="22.25" customHeight="1" x14ac:dyDescent="0.4">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row>
    <row r="215" spans="6:32" ht="22.25" customHeight="1" x14ac:dyDescent="0.4">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row>
    <row r="216" spans="6:32" ht="22.25" customHeight="1" x14ac:dyDescent="0.4">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row>
    <row r="217" spans="6:32" ht="22.25" customHeight="1" x14ac:dyDescent="0.4">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row>
    <row r="218" spans="6:32" ht="22.25" customHeight="1" x14ac:dyDescent="0.4">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row>
    <row r="219" spans="6:32" ht="22.25" customHeight="1" x14ac:dyDescent="0.4">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row>
    <row r="220" spans="6:32" ht="22.25" customHeight="1" x14ac:dyDescent="0.4">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row>
    <row r="221" spans="6:32" ht="22.25" customHeight="1" x14ac:dyDescent="0.4">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row>
    <row r="222" spans="6:32" ht="22.25" customHeight="1" x14ac:dyDescent="0.4">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row>
    <row r="223" spans="6:32" ht="22.25" customHeight="1" x14ac:dyDescent="0.4">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row>
    <row r="224" spans="6:32" ht="22.25" customHeight="1" x14ac:dyDescent="0.4">
      <c r="F224" s="17"/>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row>
    <row r="225" spans="6:32" ht="22.25" customHeight="1" x14ac:dyDescent="0.4">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row>
    <row r="226" spans="6:32" ht="22.25" customHeight="1" x14ac:dyDescent="0.4">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row>
    <row r="227" spans="6:32" ht="22.25" customHeight="1" x14ac:dyDescent="0.4">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row>
    <row r="228" spans="6:32" ht="22.25" customHeight="1" x14ac:dyDescent="0.4">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row>
    <row r="229" spans="6:32" ht="22.25" customHeight="1" x14ac:dyDescent="0.4">
      <c r="F229" s="17"/>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row>
    <row r="230" spans="6:32" ht="22.25" customHeight="1" x14ac:dyDescent="0.4">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row>
    <row r="231" spans="6:32" ht="22.25" customHeight="1" x14ac:dyDescent="0.4">
      <c r="F231" s="17"/>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row>
    <row r="232" spans="6:32" ht="22.25" customHeight="1" x14ac:dyDescent="0.4">
      <c r="F232" s="17"/>
      <c r="G232" s="17"/>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row>
    <row r="233" spans="6:32" ht="22.25" customHeight="1" x14ac:dyDescent="0.4">
      <c r="F233" s="17"/>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row>
    <row r="234" spans="6:32" ht="22.25" customHeight="1" x14ac:dyDescent="0.4">
      <c r="F234" s="17"/>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row>
    <row r="235" spans="6:32" ht="22.25" customHeight="1" x14ac:dyDescent="0.4">
      <c r="F235" s="17"/>
      <c r="G235" s="17"/>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row>
    <row r="236" spans="6:32" ht="22.25" customHeight="1" x14ac:dyDescent="0.4">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row>
    <row r="237" spans="6:32" ht="22.25" customHeight="1" x14ac:dyDescent="0.4">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row>
    <row r="238" spans="6:32" ht="22.25" customHeight="1" x14ac:dyDescent="0.4">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row>
    <row r="239" spans="6:32" ht="22.25" customHeight="1" x14ac:dyDescent="0.4">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row>
    <row r="240" spans="6:32" ht="22.25" customHeight="1" x14ac:dyDescent="0.4">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row>
    <row r="241" spans="6:32" ht="22.25" customHeight="1" x14ac:dyDescent="0.4">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row>
    <row r="242" spans="6:32" ht="22.25" customHeight="1" x14ac:dyDescent="0.4">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row>
    <row r="243" spans="6:32" ht="22.25" customHeight="1" x14ac:dyDescent="0.4">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row>
    <row r="244" spans="6:32" ht="22.25" customHeight="1" x14ac:dyDescent="0.4">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row>
    <row r="245" spans="6:32" ht="22.25" customHeight="1" x14ac:dyDescent="0.4">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row>
    <row r="246" spans="6:32" ht="22.25" customHeight="1" x14ac:dyDescent="0.4">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row>
    <row r="247" spans="6:32" ht="22.25" customHeight="1" x14ac:dyDescent="0.4">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row>
    <row r="248" spans="6:32" ht="22.25" customHeight="1" x14ac:dyDescent="0.4">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row>
    <row r="249" spans="6:32" ht="22.25" customHeight="1" x14ac:dyDescent="0.4">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row>
    <row r="250" spans="6:32" ht="22.25" customHeight="1" x14ac:dyDescent="0.4">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row>
    <row r="251" spans="6:32" ht="22.25" customHeight="1" x14ac:dyDescent="0.4">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row>
    <row r="252" spans="6:32" ht="22.25" customHeight="1" x14ac:dyDescent="0.4">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row>
    <row r="253" spans="6:32" ht="22.25" customHeight="1" x14ac:dyDescent="0.4">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row>
    <row r="254" spans="6:32" ht="22.25" customHeight="1" x14ac:dyDescent="0.4">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row>
    <row r="255" spans="6:32" ht="22.25" customHeight="1" x14ac:dyDescent="0.4">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row>
    <row r="256" spans="6:32" ht="22.25" customHeight="1" x14ac:dyDescent="0.4">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row>
    <row r="257" spans="6:32" ht="22.25" customHeight="1" x14ac:dyDescent="0.4">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row>
    <row r="258" spans="6:32" ht="22.25" customHeight="1" x14ac:dyDescent="0.4">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row>
    <row r="259" spans="6:32" ht="22.25" customHeight="1" x14ac:dyDescent="0.4">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row>
    <row r="260" spans="6:32" ht="22.25" customHeight="1" x14ac:dyDescent="0.4">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row>
    <row r="261" spans="6:32" ht="22.25" customHeight="1" x14ac:dyDescent="0.4">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row>
    <row r="262" spans="6:32" ht="22.25" customHeight="1" x14ac:dyDescent="0.4">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row>
    <row r="263" spans="6:32" ht="22.25" customHeight="1" x14ac:dyDescent="0.4">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row>
    <row r="264" spans="6:32" ht="22.25" customHeight="1" x14ac:dyDescent="0.4">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row>
    <row r="265" spans="6:32" ht="22.25" customHeight="1" x14ac:dyDescent="0.4">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row>
    <row r="266" spans="6:32" ht="22.25" customHeight="1" x14ac:dyDescent="0.4">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row>
    <row r="267" spans="6:32" ht="22.25" customHeight="1" x14ac:dyDescent="0.4">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row>
    <row r="268" spans="6:32" ht="22.25" customHeight="1" x14ac:dyDescent="0.4">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row>
    <row r="269" spans="6:32" ht="22.25" customHeight="1" x14ac:dyDescent="0.4">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row>
    <row r="270" spans="6:32" ht="22.25" customHeight="1" x14ac:dyDescent="0.4">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row>
    <row r="271" spans="6:32" ht="22.25" customHeight="1" x14ac:dyDescent="0.4">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row>
    <row r="272" spans="6:32" ht="22.25" customHeight="1" x14ac:dyDescent="0.4">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row>
    <row r="273" spans="6:32" ht="22.25" customHeight="1" x14ac:dyDescent="0.4">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row>
    <row r="274" spans="6:32" ht="22.25" customHeight="1" x14ac:dyDescent="0.4">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row>
    <row r="275" spans="6:32" ht="22.25" customHeight="1" x14ac:dyDescent="0.4">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row>
    <row r="276" spans="6:32" ht="22.25" customHeight="1" x14ac:dyDescent="0.4">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row>
    <row r="277" spans="6:32" ht="22.25" customHeight="1" x14ac:dyDescent="0.4">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row>
    <row r="278" spans="6:32" ht="22.25" customHeight="1" x14ac:dyDescent="0.4">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row>
    <row r="279" spans="6:32" ht="22.25" customHeight="1" x14ac:dyDescent="0.4">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row>
    <row r="280" spans="6:32" ht="22.25" customHeight="1" x14ac:dyDescent="0.4">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row>
    <row r="281" spans="6:32" ht="22.25" customHeight="1" x14ac:dyDescent="0.4">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row>
    <row r="282" spans="6:32" ht="22.25" customHeight="1" x14ac:dyDescent="0.4">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row>
    <row r="283" spans="6:32" ht="22.25" customHeight="1" x14ac:dyDescent="0.4">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row>
    <row r="284" spans="6:32" ht="22.25" customHeight="1" x14ac:dyDescent="0.4">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row>
    <row r="285" spans="6:32" ht="22.25" customHeight="1" x14ac:dyDescent="0.4">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row>
    <row r="286" spans="6:32" ht="22.25" customHeight="1" x14ac:dyDescent="0.4">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row>
    <row r="287" spans="6:32" ht="22.25" customHeight="1" x14ac:dyDescent="0.4">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row>
    <row r="288" spans="6:32" ht="22.25" customHeight="1" x14ac:dyDescent="0.4">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row>
    <row r="289" spans="6:32" ht="22.25" customHeight="1" x14ac:dyDescent="0.4">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row>
    <row r="290" spans="6:32" ht="22.25" customHeight="1" x14ac:dyDescent="0.4">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row>
    <row r="291" spans="6:32" ht="22.25" customHeight="1" x14ac:dyDescent="0.4">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row>
    <row r="292" spans="6:32" ht="22.25" customHeight="1" x14ac:dyDescent="0.4">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row>
    <row r="293" spans="6:32" ht="22.25" customHeight="1" x14ac:dyDescent="0.4">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row>
    <row r="294" spans="6:32" ht="22.25" customHeight="1" x14ac:dyDescent="0.4">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row>
    <row r="295" spans="6:32" ht="22.25" customHeight="1" x14ac:dyDescent="0.4">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row>
    <row r="296" spans="6:32" ht="22.25" customHeight="1" x14ac:dyDescent="0.4">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row>
    <row r="297" spans="6:32" ht="22.25" customHeight="1" x14ac:dyDescent="0.4">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row>
    <row r="298" spans="6:32" ht="22.25" customHeight="1" x14ac:dyDescent="0.4">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row>
    <row r="299" spans="6:32" ht="22.25" customHeight="1" x14ac:dyDescent="0.4">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row>
    <row r="300" spans="6:32" ht="22.25" customHeight="1" x14ac:dyDescent="0.4">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row>
    <row r="301" spans="6:32" ht="22.25" customHeight="1" x14ac:dyDescent="0.4">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row>
    <row r="302" spans="6:32" ht="22.25" customHeight="1" x14ac:dyDescent="0.4">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row>
    <row r="303" spans="6:32" ht="22.25" customHeight="1" x14ac:dyDescent="0.4">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row>
    <row r="304" spans="6:32" ht="22.25" customHeight="1" x14ac:dyDescent="0.4">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row>
    <row r="305" spans="6:32" ht="22.25" customHeight="1" x14ac:dyDescent="0.4">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row>
    <row r="306" spans="6:32" ht="22.25" customHeight="1" x14ac:dyDescent="0.4">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row>
    <row r="307" spans="6:32" ht="22.25" customHeight="1" x14ac:dyDescent="0.4">
      <c r="F307" s="17"/>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row>
    <row r="308" spans="6:32" ht="22.25" customHeight="1" x14ac:dyDescent="0.4">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row>
    <row r="309" spans="6:32" ht="22.25" customHeight="1" x14ac:dyDescent="0.4">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row>
    <row r="310" spans="6:32" ht="22.25" customHeight="1" x14ac:dyDescent="0.4">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row>
    <row r="311" spans="6:32" ht="22.25" customHeight="1" x14ac:dyDescent="0.4">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row>
    <row r="312" spans="6:32" ht="22.25" customHeight="1" x14ac:dyDescent="0.4">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row>
    <row r="313" spans="6:32" ht="22.25" customHeight="1" x14ac:dyDescent="0.4">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row>
    <row r="314" spans="6:32" ht="22.25" customHeight="1" x14ac:dyDescent="0.4">
      <c r="F314" s="17"/>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row>
    <row r="315" spans="6:32" ht="22.25" customHeight="1" x14ac:dyDescent="0.4">
      <c r="F315" s="17"/>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row>
    <row r="316" spans="6:32" ht="22.25" customHeight="1" x14ac:dyDescent="0.4">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row>
    <row r="317" spans="6:32" ht="22.25" customHeight="1" x14ac:dyDescent="0.4">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row>
    <row r="318" spans="6:32" ht="22.25" customHeight="1" x14ac:dyDescent="0.4">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row>
    <row r="319" spans="6:32" ht="22.25" customHeight="1" x14ac:dyDescent="0.4">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row>
    <row r="320" spans="6:32" ht="22.25" customHeight="1" x14ac:dyDescent="0.4">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row>
    <row r="321" spans="6:32" ht="22.25" customHeight="1" x14ac:dyDescent="0.4">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row>
    <row r="322" spans="6:32" ht="22.25" customHeight="1" x14ac:dyDescent="0.4">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row>
    <row r="323" spans="6:32" ht="22.25" customHeight="1" x14ac:dyDescent="0.4">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row>
    <row r="324" spans="6:32" ht="22.25" customHeight="1" x14ac:dyDescent="0.4">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row>
    <row r="325" spans="6:32" ht="22.25" customHeight="1" x14ac:dyDescent="0.4">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row>
    <row r="326" spans="6:32" ht="22.25" customHeight="1" x14ac:dyDescent="0.4">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row>
    <row r="327" spans="6:32" ht="22.25" customHeight="1" x14ac:dyDescent="0.4">
      <c r="F327" s="17"/>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row>
    <row r="328" spans="6:32" ht="22.25" customHeight="1" x14ac:dyDescent="0.4">
      <c r="F328" s="17"/>
      <c r="G328" s="17"/>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row>
    <row r="329" spans="6:32" ht="22.25" customHeight="1" x14ac:dyDescent="0.4">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row>
    <row r="330" spans="6:32" ht="22.25" customHeight="1" x14ac:dyDescent="0.4">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row>
    <row r="331" spans="6:32" ht="22.25" customHeight="1" x14ac:dyDescent="0.4">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row>
    <row r="332" spans="6:32" ht="22.25" customHeight="1" x14ac:dyDescent="0.4">
      <c r="F332" s="17"/>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row>
    <row r="333" spans="6:32" ht="22.25" customHeight="1" x14ac:dyDescent="0.4">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row>
    <row r="334" spans="6:32" ht="22.25" customHeight="1" x14ac:dyDescent="0.4">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row>
    <row r="335" spans="6:32" ht="22.25" customHeight="1" x14ac:dyDescent="0.4">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row>
    <row r="336" spans="6:32" ht="22.25" customHeight="1" x14ac:dyDescent="0.4">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row>
    <row r="337" spans="6:32" ht="22.25" customHeight="1" x14ac:dyDescent="0.4">
      <c r="F337" s="17"/>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row>
    <row r="338" spans="6:32" ht="22.25" customHeight="1" x14ac:dyDescent="0.4">
      <c r="F338" s="17"/>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row>
    <row r="339" spans="6:32" ht="22.25" customHeight="1" x14ac:dyDescent="0.4">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row>
    <row r="340" spans="6:32" ht="22.25" customHeight="1" x14ac:dyDescent="0.4">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row>
    <row r="341" spans="6:32" ht="22.25" customHeight="1" x14ac:dyDescent="0.4">
      <c r="F341" s="17"/>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row>
    <row r="342" spans="6:32" ht="22.25" customHeight="1" x14ac:dyDescent="0.4">
      <c r="F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row>
    <row r="343" spans="6:32" ht="22.25" customHeight="1" x14ac:dyDescent="0.4">
      <c r="F343" s="17"/>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row>
    <row r="344" spans="6:32" ht="22.25" customHeight="1" x14ac:dyDescent="0.4">
      <c r="F344" s="17"/>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row>
    <row r="345" spans="6:32" ht="22.25" customHeight="1" x14ac:dyDescent="0.4">
      <c r="F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row>
    <row r="346" spans="6:32" ht="22.25" customHeight="1" x14ac:dyDescent="0.4">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row>
    <row r="347" spans="6:32" ht="22.25" customHeight="1" x14ac:dyDescent="0.4">
      <c r="F347" s="17"/>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row>
    <row r="348" spans="6:32" ht="22.25" customHeight="1" x14ac:dyDescent="0.4">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row>
    <row r="349" spans="6:32" ht="22.25" customHeight="1" x14ac:dyDescent="0.4">
      <c r="F349" s="17"/>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row>
    <row r="350" spans="6:32" ht="22.25" customHeight="1" x14ac:dyDescent="0.4">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row>
    <row r="351" spans="6:32" ht="22.25" customHeight="1" x14ac:dyDescent="0.4">
      <c r="F351" s="17"/>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row>
    <row r="352" spans="6:32" ht="22.25" customHeight="1" x14ac:dyDescent="0.4">
      <c r="F352" s="17"/>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row>
    <row r="353" spans="6:32" ht="22.25" customHeight="1" x14ac:dyDescent="0.4">
      <c r="F353" s="17"/>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row>
    <row r="354" spans="6:32" ht="22.25" customHeight="1" x14ac:dyDescent="0.4">
      <c r="F354" s="17"/>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row>
    <row r="355" spans="6:32" ht="22.25" customHeight="1" x14ac:dyDescent="0.4">
      <c r="F355" s="17"/>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row>
    <row r="356" spans="6:32" ht="22.25" customHeight="1" x14ac:dyDescent="0.4">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row>
    <row r="357" spans="6:32" ht="22.25" customHeight="1" x14ac:dyDescent="0.4">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row>
    <row r="358" spans="6:32" ht="22.25" customHeight="1" x14ac:dyDescent="0.4">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row>
    <row r="359" spans="6:32" ht="22.25" customHeight="1" x14ac:dyDescent="0.4">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row>
    <row r="360" spans="6:32" ht="22.25" customHeight="1" x14ac:dyDescent="0.4">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row>
    <row r="361" spans="6:32" ht="22.25" customHeight="1" x14ac:dyDescent="0.4">
      <c r="F361" s="17"/>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row>
    <row r="362" spans="6:32" ht="22.25" customHeight="1" x14ac:dyDescent="0.4">
      <c r="F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row>
    <row r="363" spans="6:32" ht="22.25" customHeight="1" x14ac:dyDescent="0.4">
      <c r="F363" s="17"/>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row>
    <row r="364" spans="6:32" ht="22.25" customHeight="1" x14ac:dyDescent="0.4">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row>
    <row r="365" spans="6:32" ht="22.25" customHeight="1" x14ac:dyDescent="0.4">
      <c r="F365" s="17"/>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row>
    <row r="366" spans="6:32" ht="22.25" customHeight="1" x14ac:dyDescent="0.4">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row>
    <row r="367" spans="6:32" ht="22.25" customHeight="1" x14ac:dyDescent="0.4">
      <c r="F367" s="17"/>
      <c r="G367" s="17"/>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row>
    <row r="368" spans="6:32" ht="22.25" customHeight="1" x14ac:dyDescent="0.4">
      <c r="F368" s="17"/>
      <c r="G368" s="17"/>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row>
    <row r="369" spans="6:32" ht="22.25" customHeight="1" x14ac:dyDescent="0.4">
      <c r="F369" s="17"/>
      <c r="G369" s="17"/>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row>
    <row r="370" spans="6:32" ht="22.25" customHeight="1" x14ac:dyDescent="0.4">
      <c r="F370" s="17"/>
      <c r="G370" s="17"/>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row>
    <row r="371" spans="6:32" ht="22.25" customHeight="1" x14ac:dyDescent="0.4">
      <c r="F371" s="17"/>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row>
    <row r="372" spans="6:32" ht="22.25" customHeight="1" x14ac:dyDescent="0.4">
      <c r="F372" s="17"/>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row>
    <row r="373" spans="6:32" ht="22.25" customHeight="1" x14ac:dyDescent="0.4">
      <c r="F373" s="17"/>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row>
    <row r="374" spans="6:32" ht="22.25" customHeight="1" x14ac:dyDescent="0.4">
      <c r="F374" s="17"/>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row>
    <row r="375" spans="6:32" ht="22.25" customHeight="1" x14ac:dyDescent="0.4">
      <c r="F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row>
    <row r="376" spans="6:32" ht="22.25" customHeight="1" x14ac:dyDescent="0.4">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row>
    <row r="377" spans="6:32" ht="22.25" customHeight="1" x14ac:dyDescent="0.4">
      <c r="F377" s="17"/>
      <c r="G377" s="17"/>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row>
    <row r="378" spans="6:32" ht="22.25" customHeight="1" x14ac:dyDescent="0.4">
      <c r="F378" s="17"/>
      <c r="G378" s="17"/>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row>
    <row r="379" spans="6:32" ht="22.25" customHeight="1" x14ac:dyDescent="0.4">
      <c r="F379" s="17"/>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row>
    <row r="380" spans="6:32" ht="22.25" customHeight="1" x14ac:dyDescent="0.4">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row>
    <row r="381" spans="6:32" ht="22.25" customHeight="1" x14ac:dyDescent="0.4">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row>
    <row r="382" spans="6:32" ht="22.25" customHeight="1" x14ac:dyDescent="0.4">
      <c r="F382" s="17"/>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row>
    <row r="383" spans="6:32" ht="22.25" customHeight="1" x14ac:dyDescent="0.4">
      <c r="F383" s="17"/>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row>
    <row r="384" spans="6:32" ht="22.25" customHeight="1" x14ac:dyDescent="0.4">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row>
    <row r="385" spans="6:32" ht="22.25" customHeight="1" x14ac:dyDescent="0.4">
      <c r="F385" s="17"/>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row>
    <row r="386" spans="6:32" ht="22.25" customHeight="1" x14ac:dyDescent="0.4">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row>
    <row r="387" spans="6:32" ht="22.25" customHeight="1" x14ac:dyDescent="0.4">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row>
    <row r="388" spans="6:32" ht="22.25" customHeight="1" x14ac:dyDescent="0.4">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row>
    <row r="389" spans="6:32" ht="22.25" customHeight="1" x14ac:dyDescent="0.4">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row>
    <row r="390" spans="6:32" ht="22.25" customHeight="1" x14ac:dyDescent="0.4">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row>
    <row r="391" spans="6:32" ht="22.25" customHeight="1" x14ac:dyDescent="0.4">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row>
    <row r="392" spans="6:32" ht="22.25" customHeight="1" x14ac:dyDescent="0.4">
      <c r="F392" s="17"/>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row>
    <row r="393" spans="6:32" ht="22.25" customHeight="1" x14ac:dyDescent="0.4">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row>
    <row r="394" spans="6:32" ht="22.25" customHeight="1" x14ac:dyDescent="0.4">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row>
    <row r="395" spans="6:32" ht="22.25" customHeight="1" x14ac:dyDescent="0.4">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row>
    <row r="396" spans="6:32" ht="22.25" customHeight="1" x14ac:dyDescent="0.4">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row>
    <row r="397" spans="6:32" ht="22.25" customHeight="1" x14ac:dyDescent="0.4">
      <c r="F397" s="17"/>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row>
    <row r="398" spans="6:32" ht="22.25" customHeight="1" x14ac:dyDescent="0.4">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row>
    <row r="399" spans="6:32" ht="22.25" customHeight="1" x14ac:dyDescent="0.4">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row>
    <row r="400" spans="6:32" ht="22.25" customHeight="1" x14ac:dyDescent="0.4">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row>
    <row r="401" spans="6:32" ht="22.25" customHeight="1" x14ac:dyDescent="0.4">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row>
    <row r="402" spans="6:32" ht="22.25" customHeight="1" x14ac:dyDescent="0.4">
      <c r="F402" s="17"/>
      <c r="G402" s="17"/>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row>
    <row r="403" spans="6:32" ht="22.25" customHeight="1" x14ac:dyDescent="0.4">
      <c r="F403" s="17"/>
      <c r="G403" s="17"/>
      <c r="H403" s="17"/>
      <c r="I403" s="17"/>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row>
    <row r="404" spans="6:32" ht="22.25" customHeight="1" x14ac:dyDescent="0.4">
      <c r="F404" s="17"/>
      <c r="G404" s="17"/>
      <c r="H404" s="17"/>
      <c r="I404" s="17"/>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17"/>
    </row>
    <row r="405" spans="6:32" ht="22.25" customHeight="1" x14ac:dyDescent="0.4">
      <c r="F405" s="17"/>
      <c r="G405" s="17"/>
      <c r="H405" s="17"/>
      <c r="I405" s="17"/>
      <c r="J405" s="17"/>
      <c r="K405" s="17"/>
      <c r="L405" s="17"/>
      <c r="M405" s="17"/>
      <c r="N405" s="17"/>
      <c r="O405" s="17"/>
      <c r="P405" s="17"/>
      <c r="Q405" s="17"/>
      <c r="R405" s="17"/>
      <c r="S405" s="17"/>
      <c r="T405" s="17"/>
      <c r="U405" s="17"/>
      <c r="V405" s="17"/>
      <c r="W405" s="17"/>
      <c r="X405" s="17"/>
      <c r="Y405" s="17"/>
      <c r="Z405" s="17"/>
      <c r="AA405" s="17"/>
      <c r="AB405" s="17"/>
      <c r="AC405" s="17"/>
      <c r="AD405" s="17"/>
      <c r="AE405" s="17"/>
      <c r="AF405" s="17"/>
    </row>
    <row r="406" spans="6:32" ht="22.25" customHeight="1" x14ac:dyDescent="0.4">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row>
    <row r="407" spans="6:32" ht="22.25" customHeight="1" x14ac:dyDescent="0.4">
      <c r="F407" s="17"/>
      <c r="G407" s="17"/>
      <c r="H407" s="17"/>
      <c r="I407" s="17"/>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row>
    <row r="408" spans="6:32" ht="22.25" customHeight="1" x14ac:dyDescent="0.4">
      <c r="F408" s="17"/>
      <c r="G408" s="17"/>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row>
    <row r="409" spans="6:32" ht="22.25" customHeight="1" x14ac:dyDescent="0.4">
      <c r="F409" s="17"/>
      <c r="G409" s="17"/>
      <c r="H409" s="17"/>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row>
    <row r="410" spans="6:32" ht="22.25" customHeight="1" x14ac:dyDescent="0.4">
      <c r="F410" s="17"/>
      <c r="G410" s="17"/>
      <c r="H410" s="17"/>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row>
    <row r="411" spans="6:32" ht="22.25" customHeight="1" x14ac:dyDescent="0.4">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row>
    <row r="412" spans="6:32" ht="22.25" customHeight="1" x14ac:dyDescent="0.4">
      <c r="F412" s="17"/>
      <c r="G412" s="17"/>
      <c r="H412" s="17"/>
      <c r="I412" s="17"/>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17"/>
    </row>
    <row r="413" spans="6:32" ht="22.25" customHeight="1" x14ac:dyDescent="0.4">
      <c r="F413" s="17"/>
      <c r="G413" s="17"/>
      <c r="H413" s="17"/>
      <c r="I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row>
    <row r="414" spans="6:32" ht="22.25" customHeight="1" x14ac:dyDescent="0.4">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row>
    <row r="415" spans="6:32" ht="22.25" customHeight="1" x14ac:dyDescent="0.4">
      <c r="F415" s="17"/>
      <c r="G415" s="17"/>
      <c r="H415" s="17"/>
      <c r="I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row>
    <row r="416" spans="6:32" ht="22.25" customHeight="1" x14ac:dyDescent="0.4">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row>
    <row r="417" spans="6:32" ht="22.25" customHeight="1" x14ac:dyDescent="0.4">
      <c r="F417" s="17"/>
      <c r="G417" s="17"/>
      <c r="H417" s="17"/>
      <c r="I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row>
    <row r="418" spans="6:32" ht="22.25" customHeight="1" x14ac:dyDescent="0.4">
      <c r="F418" s="17"/>
      <c r="G418" s="17"/>
      <c r="H418" s="17"/>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row>
    <row r="419" spans="6:32" ht="22.25" customHeight="1" x14ac:dyDescent="0.4">
      <c r="F419" s="17"/>
      <c r="G419" s="17"/>
      <c r="H419" s="17"/>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row>
    <row r="420" spans="6:32" ht="22.25" customHeight="1" x14ac:dyDescent="0.4">
      <c r="F420" s="17"/>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row>
    <row r="421" spans="6:32" ht="22.25" customHeight="1" x14ac:dyDescent="0.4">
      <c r="F421" s="17"/>
      <c r="G421" s="17"/>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row>
    <row r="422" spans="6:32" ht="22.25" customHeight="1" x14ac:dyDescent="0.4">
      <c r="F422" s="17"/>
      <c r="G422" s="17"/>
      <c r="H422" s="17"/>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row>
    <row r="423" spans="6:32" ht="22.25" customHeight="1" x14ac:dyDescent="0.4">
      <c r="F423" s="17"/>
      <c r="G423" s="17"/>
      <c r="H423" s="17"/>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row>
    <row r="424" spans="6:32" ht="22.25" customHeight="1" x14ac:dyDescent="0.4">
      <c r="F424" s="17"/>
      <c r="G424" s="17"/>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row>
    <row r="425" spans="6:32" ht="22.25" customHeight="1" x14ac:dyDescent="0.4">
      <c r="F425" s="17"/>
      <c r="G425" s="17"/>
      <c r="H425" s="17"/>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c r="AF425" s="17"/>
    </row>
    <row r="426" spans="6:32" ht="22.25" customHeight="1" x14ac:dyDescent="0.4">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row>
    <row r="427" spans="6:32" ht="22.25" customHeight="1" x14ac:dyDescent="0.4">
      <c r="F427" s="17"/>
      <c r="G427" s="17"/>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row>
    <row r="428" spans="6:32" ht="22.25" customHeight="1" x14ac:dyDescent="0.4">
      <c r="F428" s="17"/>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row>
    <row r="429" spans="6:32" ht="22.25" customHeight="1" x14ac:dyDescent="0.4">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row>
    <row r="430" spans="6:32" ht="22.25" customHeight="1" x14ac:dyDescent="0.4">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row>
    <row r="431" spans="6:32" ht="22.25" customHeight="1" x14ac:dyDescent="0.4">
      <c r="F431" s="17"/>
      <c r="G431" s="17"/>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row>
    <row r="432" spans="6:32" ht="22.25" customHeight="1" x14ac:dyDescent="0.4">
      <c r="F432" s="17"/>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row>
    <row r="433" spans="6:32" ht="22.25" customHeight="1" x14ac:dyDescent="0.4">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row>
    <row r="434" spans="6:32" ht="22.25" customHeight="1" x14ac:dyDescent="0.4">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row>
    <row r="435" spans="6:32" ht="22.25" customHeight="1" x14ac:dyDescent="0.4">
      <c r="F435" s="17"/>
      <c r="G435" s="17"/>
      <c r="H435" s="17"/>
      <c r="I435" s="17"/>
      <c r="J435" s="17"/>
      <c r="K435" s="17"/>
      <c r="L435" s="17"/>
      <c r="M435" s="17"/>
      <c r="N435" s="17"/>
      <c r="O435" s="17"/>
      <c r="P435" s="17"/>
      <c r="Q435" s="17"/>
      <c r="R435" s="17"/>
      <c r="S435" s="17"/>
      <c r="T435" s="17"/>
      <c r="U435" s="17"/>
      <c r="V435" s="17"/>
      <c r="W435" s="17"/>
      <c r="X435" s="17"/>
      <c r="Y435" s="17"/>
      <c r="Z435" s="17"/>
      <c r="AA435" s="17"/>
      <c r="AB435" s="17"/>
      <c r="AC435" s="17"/>
      <c r="AD435" s="17"/>
      <c r="AE435" s="17"/>
      <c r="AF435" s="17"/>
    </row>
    <row r="436" spans="6:32" ht="22.25" customHeight="1" x14ac:dyDescent="0.4">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row>
    <row r="437" spans="6:32" ht="22.25" customHeight="1" x14ac:dyDescent="0.4">
      <c r="F437" s="17"/>
      <c r="G437" s="17"/>
      <c r="H437" s="17"/>
      <c r="I437" s="17"/>
      <c r="J437" s="17"/>
      <c r="K437" s="17"/>
      <c r="L437" s="17"/>
      <c r="M437" s="17"/>
      <c r="N437" s="17"/>
      <c r="O437" s="17"/>
      <c r="P437" s="17"/>
      <c r="Q437" s="17"/>
      <c r="R437" s="17"/>
      <c r="S437" s="17"/>
      <c r="T437" s="17"/>
      <c r="U437" s="17"/>
      <c r="V437" s="17"/>
      <c r="W437" s="17"/>
      <c r="X437" s="17"/>
      <c r="Y437" s="17"/>
      <c r="Z437" s="17"/>
      <c r="AA437" s="17"/>
      <c r="AB437" s="17"/>
      <c r="AC437" s="17"/>
      <c r="AD437" s="17"/>
      <c r="AE437" s="17"/>
      <c r="AF437" s="17"/>
    </row>
    <row r="438" spans="6:32" ht="22.25" customHeight="1" x14ac:dyDescent="0.4">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row>
    <row r="439" spans="6:32" ht="22.25" customHeight="1" x14ac:dyDescent="0.4">
      <c r="F439" s="17"/>
      <c r="G439" s="17"/>
      <c r="H439" s="17"/>
      <c r="I439" s="17"/>
      <c r="J439" s="17"/>
      <c r="K439" s="17"/>
      <c r="L439" s="17"/>
      <c r="M439" s="17"/>
      <c r="N439" s="17"/>
      <c r="O439" s="17"/>
      <c r="P439" s="17"/>
      <c r="Q439" s="17"/>
      <c r="R439" s="17"/>
      <c r="S439" s="17"/>
      <c r="T439" s="17"/>
      <c r="U439" s="17"/>
      <c r="V439" s="17"/>
      <c r="W439" s="17"/>
      <c r="X439" s="17"/>
      <c r="Y439" s="17"/>
      <c r="Z439" s="17"/>
      <c r="AA439" s="17"/>
      <c r="AB439" s="17"/>
      <c r="AC439" s="17"/>
      <c r="AD439" s="17"/>
      <c r="AE439" s="17"/>
      <c r="AF439" s="17"/>
    </row>
    <row r="440" spans="6:32" ht="22.25" customHeight="1" x14ac:dyDescent="0.4">
      <c r="F440" s="17"/>
      <c r="G440" s="17"/>
      <c r="H440" s="17"/>
      <c r="I440" s="17"/>
      <c r="J440" s="17"/>
      <c r="K440" s="17"/>
      <c r="L440" s="17"/>
      <c r="M440" s="17"/>
      <c r="N440" s="17"/>
      <c r="O440" s="17"/>
      <c r="P440" s="17"/>
      <c r="Q440" s="17"/>
      <c r="R440" s="17"/>
      <c r="S440" s="17"/>
      <c r="T440" s="17"/>
      <c r="U440" s="17"/>
      <c r="V440" s="17"/>
      <c r="W440" s="17"/>
      <c r="X440" s="17"/>
      <c r="Y440" s="17"/>
      <c r="Z440" s="17"/>
      <c r="AA440" s="17"/>
      <c r="AB440" s="17"/>
      <c r="AC440" s="17"/>
      <c r="AD440" s="17"/>
      <c r="AE440" s="17"/>
      <c r="AF440" s="17"/>
    </row>
    <row r="441" spans="6:32" ht="22.25" customHeight="1" x14ac:dyDescent="0.4">
      <c r="F441" s="17"/>
      <c r="G441" s="17"/>
      <c r="H441" s="17"/>
      <c r="I441" s="17"/>
      <c r="J441" s="17"/>
      <c r="K441" s="17"/>
      <c r="L441" s="17"/>
      <c r="M441" s="17"/>
      <c r="N441" s="17"/>
      <c r="O441" s="17"/>
      <c r="P441" s="17"/>
      <c r="Q441" s="17"/>
      <c r="R441" s="17"/>
      <c r="S441" s="17"/>
      <c r="T441" s="17"/>
      <c r="U441" s="17"/>
      <c r="V441" s="17"/>
      <c r="W441" s="17"/>
      <c r="X441" s="17"/>
      <c r="Y441" s="17"/>
      <c r="Z441" s="17"/>
      <c r="AA441" s="17"/>
      <c r="AB441" s="17"/>
      <c r="AC441" s="17"/>
      <c r="AD441" s="17"/>
      <c r="AE441" s="17"/>
      <c r="AF441" s="17"/>
    </row>
    <row r="442" spans="6:32" ht="22.25" customHeight="1" x14ac:dyDescent="0.4">
      <c r="F442" s="17"/>
      <c r="G442" s="17"/>
      <c r="H442" s="17"/>
      <c r="I442" s="17"/>
      <c r="J442" s="17"/>
      <c r="K442" s="17"/>
      <c r="L442" s="17"/>
      <c r="M442" s="17"/>
      <c r="N442" s="17"/>
      <c r="O442" s="17"/>
      <c r="P442" s="17"/>
      <c r="Q442" s="17"/>
      <c r="R442" s="17"/>
      <c r="S442" s="17"/>
      <c r="T442" s="17"/>
      <c r="U442" s="17"/>
      <c r="V442" s="17"/>
      <c r="W442" s="17"/>
      <c r="X442" s="17"/>
      <c r="Y442" s="17"/>
      <c r="Z442" s="17"/>
      <c r="AA442" s="17"/>
      <c r="AB442" s="17"/>
      <c r="AC442" s="17"/>
      <c r="AD442" s="17"/>
      <c r="AE442" s="17"/>
      <c r="AF442" s="17"/>
    </row>
    <row r="443" spans="6:32" ht="22.25" customHeight="1" x14ac:dyDescent="0.4">
      <c r="F443" s="17"/>
      <c r="G443" s="17"/>
      <c r="H443" s="17"/>
      <c r="I443" s="17"/>
      <c r="J443" s="17"/>
      <c r="K443" s="17"/>
      <c r="L443" s="17"/>
      <c r="M443" s="17"/>
      <c r="N443" s="17"/>
      <c r="O443" s="17"/>
      <c r="P443" s="17"/>
      <c r="Q443" s="17"/>
      <c r="R443" s="17"/>
      <c r="S443" s="17"/>
      <c r="T443" s="17"/>
      <c r="U443" s="17"/>
      <c r="V443" s="17"/>
      <c r="W443" s="17"/>
      <c r="X443" s="17"/>
      <c r="Y443" s="17"/>
      <c r="Z443" s="17"/>
      <c r="AA443" s="17"/>
      <c r="AB443" s="17"/>
      <c r="AC443" s="17"/>
      <c r="AD443" s="17"/>
      <c r="AE443" s="17"/>
      <c r="AF443" s="17"/>
    </row>
    <row r="444" spans="6:32" ht="22.25" customHeight="1" x14ac:dyDescent="0.4">
      <c r="F444" s="17"/>
      <c r="G444" s="17"/>
      <c r="H444" s="17"/>
      <c r="I444" s="17"/>
      <c r="J444" s="17"/>
      <c r="K444" s="17"/>
      <c r="L444" s="17"/>
      <c r="M444" s="17"/>
      <c r="N444" s="17"/>
      <c r="O444" s="17"/>
      <c r="P444" s="17"/>
      <c r="Q444" s="17"/>
      <c r="R444" s="17"/>
      <c r="S444" s="17"/>
      <c r="T444" s="17"/>
      <c r="U444" s="17"/>
      <c r="V444" s="17"/>
      <c r="W444" s="17"/>
      <c r="X444" s="17"/>
      <c r="Y444" s="17"/>
      <c r="Z444" s="17"/>
      <c r="AA444" s="17"/>
      <c r="AB444" s="17"/>
      <c r="AC444" s="17"/>
      <c r="AD444" s="17"/>
      <c r="AE444" s="17"/>
      <c r="AF444" s="17"/>
    </row>
    <row r="445" spans="6:32" ht="22.25" customHeight="1" x14ac:dyDescent="0.4">
      <c r="F445" s="17"/>
      <c r="G445" s="17"/>
      <c r="H445" s="17"/>
      <c r="I445" s="17"/>
      <c r="J445" s="17"/>
      <c r="K445" s="17"/>
      <c r="L445" s="17"/>
      <c r="M445" s="17"/>
      <c r="N445" s="17"/>
      <c r="O445" s="17"/>
      <c r="P445" s="17"/>
      <c r="Q445" s="17"/>
      <c r="R445" s="17"/>
      <c r="S445" s="17"/>
      <c r="T445" s="17"/>
      <c r="U445" s="17"/>
      <c r="V445" s="17"/>
      <c r="W445" s="17"/>
      <c r="X445" s="17"/>
      <c r="Y445" s="17"/>
      <c r="Z445" s="17"/>
      <c r="AA445" s="17"/>
      <c r="AB445" s="17"/>
      <c r="AC445" s="17"/>
      <c r="AD445" s="17"/>
      <c r="AE445" s="17"/>
      <c r="AF445" s="17"/>
    </row>
    <row r="446" spans="6:32" ht="22.25" customHeight="1" x14ac:dyDescent="0.4">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row>
    <row r="447" spans="6:32" ht="22.25" customHeight="1" x14ac:dyDescent="0.4">
      <c r="F447" s="17"/>
      <c r="G447" s="17"/>
      <c r="H447" s="17"/>
      <c r="I447" s="17"/>
      <c r="J447" s="17"/>
      <c r="K447" s="17"/>
      <c r="L447" s="17"/>
      <c r="M447" s="17"/>
      <c r="N447" s="17"/>
      <c r="O447" s="17"/>
      <c r="P447" s="17"/>
      <c r="Q447" s="17"/>
      <c r="R447" s="17"/>
      <c r="S447" s="17"/>
      <c r="T447" s="17"/>
      <c r="U447" s="17"/>
      <c r="V447" s="17"/>
      <c r="W447" s="17"/>
      <c r="X447" s="17"/>
      <c r="Y447" s="17"/>
      <c r="Z447" s="17"/>
      <c r="AA447" s="17"/>
      <c r="AB447" s="17"/>
      <c r="AC447" s="17"/>
      <c r="AD447" s="17"/>
      <c r="AE447" s="17"/>
      <c r="AF447" s="17"/>
    </row>
    <row r="448" spans="6:32" ht="22.25" customHeight="1" x14ac:dyDescent="0.4">
      <c r="F448" s="17"/>
      <c r="G448" s="17"/>
      <c r="H448" s="17"/>
      <c r="I448" s="17"/>
      <c r="J448" s="17"/>
      <c r="K448" s="17"/>
      <c r="L448" s="17"/>
      <c r="M448" s="17"/>
      <c r="N448" s="17"/>
      <c r="O448" s="17"/>
      <c r="P448" s="17"/>
      <c r="Q448" s="17"/>
      <c r="R448" s="17"/>
      <c r="S448" s="17"/>
      <c r="T448" s="17"/>
      <c r="U448" s="17"/>
      <c r="V448" s="17"/>
      <c r="W448" s="17"/>
      <c r="X448" s="17"/>
      <c r="Y448" s="17"/>
      <c r="Z448" s="17"/>
      <c r="AA448" s="17"/>
      <c r="AB448" s="17"/>
      <c r="AC448" s="17"/>
      <c r="AD448" s="17"/>
      <c r="AE448" s="17"/>
      <c r="AF448" s="17"/>
    </row>
    <row r="449" spans="6:32" ht="22.25" customHeight="1" x14ac:dyDescent="0.4">
      <c r="F449" s="17"/>
      <c r="G449" s="17"/>
      <c r="H449" s="17"/>
      <c r="I449" s="17"/>
      <c r="J449" s="17"/>
      <c r="K449" s="17"/>
      <c r="L449" s="17"/>
      <c r="M449" s="17"/>
      <c r="N449" s="17"/>
      <c r="O449" s="17"/>
      <c r="P449" s="17"/>
      <c r="Q449" s="17"/>
      <c r="R449" s="17"/>
      <c r="S449" s="17"/>
      <c r="T449" s="17"/>
      <c r="U449" s="17"/>
      <c r="V449" s="17"/>
      <c r="W449" s="17"/>
      <c r="X449" s="17"/>
      <c r="Y449" s="17"/>
      <c r="Z449" s="17"/>
      <c r="AA449" s="17"/>
      <c r="AB449" s="17"/>
      <c r="AC449" s="17"/>
      <c r="AD449" s="17"/>
      <c r="AE449" s="17"/>
      <c r="AF449" s="17"/>
    </row>
    <row r="450" spans="6:32" ht="22.25" customHeight="1" x14ac:dyDescent="0.4">
      <c r="F450" s="17"/>
      <c r="G450" s="17"/>
      <c r="H450" s="17"/>
      <c r="I450" s="17"/>
      <c r="J450" s="17"/>
      <c r="K450" s="17"/>
      <c r="L450" s="17"/>
      <c r="M450" s="17"/>
      <c r="N450" s="17"/>
      <c r="O450" s="17"/>
      <c r="P450" s="17"/>
      <c r="Q450" s="17"/>
      <c r="R450" s="17"/>
      <c r="S450" s="17"/>
      <c r="T450" s="17"/>
      <c r="U450" s="17"/>
      <c r="V450" s="17"/>
      <c r="W450" s="17"/>
      <c r="X450" s="17"/>
      <c r="Y450" s="17"/>
      <c r="Z450" s="17"/>
      <c r="AA450" s="17"/>
      <c r="AB450" s="17"/>
      <c r="AC450" s="17"/>
      <c r="AD450" s="17"/>
      <c r="AE450" s="17"/>
      <c r="AF450" s="17"/>
    </row>
    <row r="451" spans="6:32" ht="22.25" customHeight="1" x14ac:dyDescent="0.4">
      <c r="F451" s="17"/>
      <c r="G451" s="17"/>
      <c r="H451" s="17"/>
      <c r="I451" s="17"/>
      <c r="J451" s="17"/>
      <c r="K451" s="17"/>
      <c r="L451" s="17"/>
      <c r="M451" s="17"/>
      <c r="N451" s="17"/>
      <c r="O451" s="17"/>
      <c r="P451" s="17"/>
      <c r="Q451" s="17"/>
      <c r="R451" s="17"/>
      <c r="S451" s="17"/>
      <c r="T451" s="17"/>
      <c r="U451" s="17"/>
      <c r="V451" s="17"/>
      <c r="W451" s="17"/>
      <c r="X451" s="17"/>
      <c r="Y451" s="17"/>
      <c r="Z451" s="17"/>
      <c r="AA451" s="17"/>
      <c r="AB451" s="17"/>
      <c r="AC451" s="17"/>
      <c r="AD451" s="17"/>
      <c r="AE451" s="17"/>
      <c r="AF451" s="17"/>
    </row>
    <row r="452" spans="6:32" ht="22.25" customHeight="1" x14ac:dyDescent="0.4">
      <c r="F452" s="17"/>
      <c r="G452" s="17"/>
      <c r="H452" s="17"/>
      <c r="I452" s="17"/>
      <c r="J452" s="17"/>
      <c r="K452" s="17"/>
      <c r="L452" s="17"/>
      <c r="M452" s="17"/>
      <c r="N452" s="17"/>
      <c r="O452" s="17"/>
      <c r="P452" s="17"/>
      <c r="Q452" s="17"/>
      <c r="R452" s="17"/>
      <c r="S452" s="17"/>
      <c r="T452" s="17"/>
      <c r="U452" s="17"/>
      <c r="V452" s="17"/>
      <c r="W452" s="17"/>
      <c r="X452" s="17"/>
      <c r="Y452" s="17"/>
      <c r="Z452" s="17"/>
      <c r="AA452" s="17"/>
      <c r="AB452" s="17"/>
      <c r="AC452" s="17"/>
      <c r="AD452" s="17"/>
      <c r="AE452" s="17"/>
      <c r="AF452" s="17"/>
    </row>
    <row r="453" spans="6:32" ht="22.25" customHeight="1" x14ac:dyDescent="0.4">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row>
    <row r="454" spans="6:32" ht="22.25" customHeight="1" x14ac:dyDescent="0.4">
      <c r="F454" s="17"/>
      <c r="G454" s="17"/>
      <c r="H454" s="17"/>
      <c r="I454" s="17"/>
      <c r="J454" s="17"/>
      <c r="K454" s="17"/>
      <c r="L454" s="17"/>
      <c r="M454" s="17"/>
      <c r="N454" s="17"/>
      <c r="O454" s="17"/>
      <c r="P454" s="17"/>
      <c r="Q454" s="17"/>
      <c r="R454" s="17"/>
      <c r="S454" s="17"/>
      <c r="T454" s="17"/>
      <c r="U454" s="17"/>
      <c r="V454" s="17"/>
      <c r="W454" s="17"/>
      <c r="X454" s="17"/>
      <c r="Y454" s="17"/>
      <c r="Z454" s="17"/>
      <c r="AA454" s="17"/>
      <c r="AB454" s="17"/>
      <c r="AC454" s="17"/>
      <c r="AD454" s="17"/>
      <c r="AE454" s="17"/>
      <c r="AF454" s="17"/>
    </row>
    <row r="455" spans="6:32" ht="22.25" customHeight="1" x14ac:dyDescent="0.4">
      <c r="F455" s="17"/>
      <c r="G455" s="17"/>
      <c r="H455" s="17"/>
      <c r="I455" s="17"/>
      <c r="J455" s="17"/>
      <c r="K455" s="17"/>
      <c r="L455" s="17"/>
      <c r="M455" s="17"/>
      <c r="N455" s="17"/>
      <c r="O455" s="17"/>
      <c r="P455" s="17"/>
      <c r="Q455" s="17"/>
      <c r="R455" s="17"/>
      <c r="S455" s="17"/>
      <c r="T455" s="17"/>
      <c r="U455" s="17"/>
      <c r="V455" s="17"/>
      <c r="W455" s="17"/>
      <c r="X455" s="17"/>
      <c r="Y455" s="17"/>
      <c r="Z455" s="17"/>
      <c r="AA455" s="17"/>
      <c r="AB455" s="17"/>
      <c r="AC455" s="17"/>
      <c r="AD455" s="17"/>
      <c r="AE455" s="17"/>
      <c r="AF455" s="17"/>
    </row>
    <row r="456" spans="6:32" ht="22.25" customHeight="1" x14ac:dyDescent="0.4">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row>
    <row r="457" spans="6:32" ht="22.25" customHeight="1" x14ac:dyDescent="0.4">
      <c r="F457" s="17"/>
      <c r="G457" s="17"/>
      <c r="H457" s="17"/>
      <c r="I457" s="17"/>
      <c r="J457" s="17"/>
      <c r="K457" s="17"/>
      <c r="L457" s="17"/>
      <c r="M457" s="17"/>
      <c r="N457" s="17"/>
      <c r="O457" s="17"/>
      <c r="P457" s="17"/>
      <c r="Q457" s="17"/>
      <c r="R457" s="17"/>
      <c r="S457" s="17"/>
      <c r="T457" s="17"/>
      <c r="U457" s="17"/>
      <c r="V457" s="17"/>
      <c r="W457" s="17"/>
      <c r="X457" s="17"/>
      <c r="Y457" s="17"/>
      <c r="Z457" s="17"/>
      <c r="AA457" s="17"/>
      <c r="AB457" s="17"/>
      <c r="AC457" s="17"/>
      <c r="AD457" s="17"/>
      <c r="AE457" s="17"/>
      <c r="AF457" s="17"/>
    </row>
    <row r="458" spans="6:32" ht="22.25" customHeight="1" x14ac:dyDescent="0.4">
      <c r="F458" s="17"/>
      <c r="G458" s="17"/>
      <c r="H458" s="17"/>
      <c r="I458" s="17"/>
      <c r="J458" s="17"/>
      <c r="K458" s="17"/>
      <c r="L458" s="17"/>
      <c r="M458" s="17"/>
      <c r="N458" s="17"/>
      <c r="O458" s="17"/>
      <c r="P458" s="17"/>
      <c r="Q458" s="17"/>
      <c r="R458" s="17"/>
      <c r="S458" s="17"/>
      <c r="T458" s="17"/>
      <c r="U458" s="17"/>
      <c r="V458" s="17"/>
      <c r="W458" s="17"/>
      <c r="X458" s="17"/>
      <c r="Y458" s="17"/>
      <c r="Z458" s="17"/>
      <c r="AA458" s="17"/>
      <c r="AB458" s="17"/>
      <c r="AC458" s="17"/>
      <c r="AD458" s="17"/>
      <c r="AE458" s="17"/>
      <c r="AF458" s="17"/>
    </row>
    <row r="459" spans="6:32" ht="22.25" customHeight="1" x14ac:dyDescent="0.4">
      <c r="F459" s="17"/>
      <c r="G459" s="17"/>
      <c r="H459" s="17"/>
      <c r="I459" s="17"/>
      <c r="J459" s="17"/>
      <c r="K459" s="17"/>
      <c r="L459" s="17"/>
      <c r="M459" s="17"/>
      <c r="N459" s="17"/>
      <c r="O459" s="17"/>
      <c r="P459" s="17"/>
      <c r="Q459" s="17"/>
      <c r="R459" s="17"/>
      <c r="S459" s="17"/>
      <c r="T459" s="17"/>
      <c r="U459" s="17"/>
      <c r="V459" s="17"/>
      <c r="W459" s="17"/>
      <c r="X459" s="17"/>
      <c r="Y459" s="17"/>
      <c r="Z459" s="17"/>
      <c r="AA459" s="17"/>
      <c r="AB459" s="17"/>
      <c r="AC459" s="17"/>
      <c r="AD459" s="17"/>
      <c r="AE459" s="17"/>
      <c r="AF459" s="17"/>
    </row>
    <row r="460" spans="6:32" ht="22.25" customHeight="1" x14ac:dyDescent="0.4">
      <c r="F460" s="17"/>
      <c r="G460" s="17"/>
      <c r="H460" s="17"/>
      <c r="I460" s="17"/>
      <c r="J460" s="17"/>
      <c r="K460" s="17"/>
      <c r="L460" s="17"/>
      <c r="M460" s="17"/>
      <c r="N460" s="17"/>
      <c r="O460" s="17"/>
      <c r="P460" s="17"/>
      <c r="Q460" s="17"/>
      <c r="R460" s="17"/>
      <c r="S460" s="17"/>
      <c r="T460" s="17"/>
      <c r="U460" s="17"/>
      <c r="V460" s="17"/>
      <c r="W460" s="17"/>
      <c r="X460" s="17"/>
      <c r="Y460" s="17"/>
      <c r="Z460" s="17"/>
      <c r="AA460" s="17"/>
      <c r="AB460" s="17"/>
      <c r="AC460" s="17"/>
      <c r="AD460" s="17"/>
      <c r="AE460" s="17"/>
      <c r="AF460" s="17"/>
    </row>
    <row r="461" spans="6:32" ht="22.25" customHeight="1" x14ac:dyDescent="0.4">
      <c r="F461" s="17"/>
      <c r="G461" s="17"/>
      <c r="H461" s="17"/>
      <c r="I461" s="17"/>
      <c r="J461" s="17"/>
      <c r="K461" s="17"/>
      <c r="L461" s="17"/>
      <c r="M461" s="17"/>
      <c r="N461" s="17"/>
      <c r="O461" s="17"/>
      <c r="P461" s="17"/>
      <c r="Q461" s="17"/>
      <c r="R461" s="17"/>
      <c r="S461" s="17"/>
      <c r="T461" s="17"/>
      <c r="U461" s="17"/>
      <c r="V461" s="17"/>
      <c r="W461" s="17"/>
      <c r="X461" s="17"/>
      <c r="Y461" s="17"/>
      <c r="Z461" s="17"/>
      <c r="AA461" s="17"/>
      <c r="AB461" s="17"/>
      <c r="AC461" s="17"/>
      <c r="AD461" s="17"/>
      <c r="AE461" s="17"/>
      <c r="AF461" s="17"/>
    </row>
    <row r="462" spans="6:32" ht="22.25" customHeight="1" x14ac:dyDescent="0.4">
      <c r="F462" s="17"/>
      <c r="G462" s="17"/>
      <c r="H462" s="17"/>
      <c r="I462" s="17"/>
      <c r="J462" s="17"/>
      <c r="K462" s="17"/>
      <c r="L462" s="17"/>
      <c r="M462" s="17"/>
      <c r="N462" s="17"/>
      <c r="O462" s="17"/>
      <c r="P462" s="17"/>
      <c r="Q462" s="17"/>
      <c r="R462" s="17"/>
      <c r="S462" s="17"/>
      <c r="T462" s="17"/>
      <c r="U462" s="17"/>
      <c r="V462" s="17"/>
      <c r="W462" s="17"/>
      <c r="X462" s="17"/>
      <c r="Y462" s="17"/>
      <c r="Z462" s="17"/>
      <c r="AA462" s="17"/>
      <c r="AB462" s="17"/>
      <c r="AC462" s="17"/>
      <c r="AD462" s="17"/>
      <c r="AE462" s="17"/>
      <c r="AF462" s="17"/>
    </row>
    <row r="463" spans="6:32" ht="22.25" customHeight="1" x14ac:dyDescent="0.4">
      <c r="F463" s="17"/>
      <c r="G463" s="17"/>
      <c r="H463" s="17"/>
      <c r="I463" s="17"/>
      <c r="J463" s="17"/>
      <c r="K463" s="17"/>
      <c r="L463" s="17"/>
      <c r="M463" s="17"/>
      <c r="N463" s="17"/>
      <c r="O463" s="17"/>
      <c r="P463" s="17"/>
      <c r="Q463" s="17"/>
      <c r="R463" s="17"/>
      <c r="S463" s="17"/>
      <c r="T463" s="17"/>
      <c r="U463" s="17"/>
      <c r="V463" s="17"/>
      <c r="W463" s="17"/>
      <c r="X463" s="17"/>
      <c r="Y463" s="17"/>
      <c r="Z463" s="17"/>
      <c r="AA463" s="17"/>
      <c r="AB463" s="17"/>
      <c r="AC463" s="17"/>
      <c r="AD463" s="17"/>
      <c r="AE463" s="17"/>
      <c r="AF463" s="17"/>
    </row>
    <row r="464" spans="6:32" ht="22.25" customHeight="1" x14ac:dyDescent="0.4">
      <c r="F464" s="17"/>
      <c r="G464" s="17"/>
      <c r="H464" s="17"/>
      <c r="I464" s="17"/>
      <c r="J464" s="17"/>
      <c r="K464" s="17"/>
      <c r="L464" s="17"/>
      <c r="M464" s="17"/>
      <c r="N464" s="17"/>
      <c r="O464" s="17"/>
      <c r="P464" s="17"/>
      <c r="Q464" s="17"/>
      <c r="R464" s="17"/>
      <c r="S464" s="17"/>
      <c r="T464" s="17"/>
      <c r="U464" s="17"/>
      <c r="V464" s="17"/>
      <c r="W464" s="17"/>
      <c r="X464" s="17"/>
      <c r="Y464" s="17"/>
      <c r="Z464" s="17"/>
      <c r="AA464" s="17"/>
      <c r="AB464" s="17"/>
      <c r="AC464" s="17"/>
      <c r="AD464" s="17"/>
      <c r="AE464" s="17"/>
      <c r="AF464" s="17"/>
    </row>
    <row r="465" spans="6:32" ht="22.25" customHeight="1" x14ac:dyDescent="0.4">
      <c r="F465" s="17"/>
      <c r="G465" s="17"/>
      <c r="H465" s="17"/>
      <c r="I465" s="17"/>
      <c r="J465" s="17"/>
      <c r="K465" s="17"/>
      <c r="L465" s="17"/>
      <c r="M465" s="17"/>
      <c r="N465" s="17"/>
      <c r="O465" s="17"/>
      <c r="P465" s="17"/>
      <c r="Q465" s="17"/>
      <c r="R465" s="17"/>
      <c r="S465" s="17"/>
      <c r="T465" s="17"/>
      <c r="U465" s="17"/>
      <c r="V465" s="17"/>
      <c r="W465" s="17"/>
      <c r="X465" s="17"/>
      <c r="Y465" s="17"/>
      <c r="Z465" s="17"/>
      <c r="AA465" s="17"/>
      <c r="AB465" s="17"/>
      <c r="AC465" s="17"/>
      <c r="AD465" s="17"/>
      <c r="AE465" s="17"/>
      <c r="AF465" s="17"/>
    </row>
    <row r="466" spans="6:32" ht="22.25" customHeight="1" x14ac:dyDescent="0.4">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row>
    <row r="467" spans="6:32" ht="22.25" customHeight="1" x14ac:dyDescent="0.4">
      <c r="F467" s="17"/>
      <c r="G467" s="17"/>
      <c r="H467" s="17"/>
      <c r="I467" s="17"/>
      <c r="J467" s="17"/>
      <c r="K467" s="17"/>
      <c r="L467" s="17"/>
      <c r="M467" s="17"/>
      <c r="N467" s="17"/>
      <c r="O467" s="17"/>
      <c r="P467" s="17"/>
      <c r="Q467" s="17"/>
      <c r="R467" s="17"/>
      <c r="S467" s="17"/>
      <c r="T467" s="17"/>
      <c r="U467" s="17"/>
      <c r="V467" s="17"/>
      <c r="W467" s="17"/>
      <c r="X467" s="17"/>
      <c r="Y467" s="17"/>
      <c r="Z467" s="17"/>
      <c r="AA467" s="17"/>
      <c r="AB467" s="17"/>
      <c r="AC467" s="17"/>
      <c r="AD467" s="17"/>
      <c r="AE467" s="17"/>
      <c r="AF467" s="17"/>
    </row>
    <row r="468" spans="6:32" ht="22.25" customHeight="1" x14ac:dyDescent="0.4">
      <c r="F468" s="17"/>
      <c r="G468" s="17"/>
      <c r="H468" s="17"/>
      <c r="I468" s="17"/>
      <c r="J468" s="17"/>
      <c r="K468" s="17"/>
      <c r="L468" s="17"/>
      <c r="M468" s="17"/>
      <c r="N468" s="17"/>
      <c r="O468" s="17"/>
      <c r="P468" s="17"/>
      <c r="Q468" s="17"/>
      <c r="R468" s="17"/>
      <c r="S468" s="17"/>
      <c r="T468" s="17"/>
      <c r="U468" s="17"/>
      <c r="V468" s="17"/>
      <c r="W468" s="17"/>
      <c r="X468" s="17"/>
      <c r="Y468" s="17"/>
      <c r="Z468" s="17"/>
      <c r="AA468" s="17"/>
      <c r="AB468" s="17"/>
      <c r="AC468" s="17"/>
      <c r="AD468" s="17"/>
      <c r="AE468" s="17"/>
      <c r="AF468" s="17"/>
    </row>
    <row r="469" spans="6:32" ht="22.25" customHeight="1" x14ac:dyDescent="0.4">
      <c r="F469" s="17"/>
      <c r="G469" s="17"/>
      <c r="H469" s="17"/>
      <c r="I469" s="17"/>
      <c r="J469" s="17"/>
      <c r="K469" s="17"/>
      <c r="L469" s="17"/>
      <c r="M469" s="17"/>
      <c r="N469" s="17"/>
      <c r="O469" s="17"/>
      <c r="P469" s="17"/>
      <c r="Q469" s="17"/>
      <c r="R469" s="17"/>
      <c r="S469" s="17"/>
      <c r="T469" s="17"/>
      <c r="U469" s="17"/>
      <c r="V469" s="17"/>
      <c r="W469" s="17"/>
      <c r="X469" s="17"/>
      <c r="Y469" s="17"/>
      <c r="Z469" s="17"/>
      <c r="AA469" s="17"/>
      <c r="AB469" s="17"/>
      <c r="AC469" s="17"/>
      <c r="AD469" s="17"/>
      <c r="AE469" s="17"/>
      <c r="AF469" s="17"/>
    </row>
    <row r="470" spans="6:32" ht="22.25" customHeight="1" x14ac:dyDescent="0.4">
      <c r="F470" s="17"/>
      <c r="G470" s="17"/>
      <c r="H470" s="17"/>
      <c r="I470" s="17"/>
      <c r="J470" s="17"/>
      <c r="K470" s="17"/>
      <c r="L470" s="17"/>
      <c r="M470" s="17"/>
      <c r="N470" s="17"/>
      <c r="O470" s="17"/>
      <c r="P470" s="17"/>
      <c r="Q470" s="17"/>
      <c r="R470" s="17"/>
      <c r="S470" s="17"/>
      <c r="T470" s="17"/>
      <c r="U470" s="17"/>
      <c r="V470" s="17"/>
      <c r="W470" s="17"/>
      <c r="X470" s="17"/>
      <c r="Y470" s="17"/>
      <c r="Z470" s="17"/>
      <c r="AA470" s="17"/>
      <c r="AB470" s="17"/>
      <c r="AC470" s="17"/>
      <c r="AD470" s="17"/>
      <c r="AE470" s="17"/>
      <c r="AF470" s="17"/>
    </row>
    <row r="471" spans="6:32" ht="22.25" customHeight="1" x14ac:dyDescent="0.4">
      <c r="F471" s="17"/>
      <c r="G471" s="17"/>
      <c r="H471" s="17"/>
      <c r="I471" s="17"/>
      <c r="J471" s="17"/>
      <c r="K471" s="17"/>
      <c r="L471" s="17"/>
      <c r="M471" s="17"/>
      <c r="N471" s="17"/>
      <c r="O471" s="17"/>
      <c r="P471" s="17"/>
      <c r="Q471" s="17"/>
      <c r="R471" s="17"/>
      <c r="S471" s="17"/>
      <c r="T471" s="17"/>
      <c r="U471" s="17"/>
      <c r="V471" s="17"/>
      <c r="W471" s="17"/>
      <c r="X471" s="17"/>
      <c r="Y471" s="17"/>
      <c r="Z471" s="17"/>
      <c r="AA471" s="17"/>
      <c r="AB471" s="17"/>
      <c r="AC471" s="17"/>
      <c r="AD471" s="17"/>
      <c r="AE471" s="17"/>
      <c r="AF471" s="17"/>
    </row>
    <row r="472" spans="6:32" ht="22.25" customHeight="1" x14ac:dyDescent="0.4">
      <c r="F472" s="17"/>
      <c r="G472" s="17"/>
      <c r="H472" s="17"/>
      <c r="I472" s="17"/>
      <c r="J472" s="17"/>
      <c r="K472" s="17"/>
      <c r="L472" s="17"/>
      <c r="M472" s="17"/>
      <c r="N472" s="17"/>
      <c r="O472" s="17"/>
      <c r="P472" s="17"/>
      <c r="Q472" s="17"/>
      <c r="R472" s="17"/>
      <c r="S472" s="17"/>
      <c r="T472" s="17"/>
      <c r="U472" s="17"/>
      <c r="V472" s="17"/>
      <c r="W472" s="17"/>
      <c r="X472" s="17"/>
      <c r="Y472" s="17"/>
      <c r="Z472" s="17"/>
      <c r="AA472" s="17"/>
      <c r="AB472" s="17"/>
      <c r="AC472" s="17"/>
      <c r="AD472" s="17"/>
      <c r="AE472" s="17"/>
      <c r="AF472" s="17"/>
    </row>
    <row r="473" spans="6:32" ht="22.25" customHeight="1" x14ac:dyDescent="0.4">
      <c r="F473" s="17"/>
      <c r="G473" s="17"/>
      <c r="H473" s="17"/>
      <c r="I473" s="17"/>
      <c r="J473" s="17"/>
      <c r="K473" s="17"/>
      <c r="L473" s="17"/>
      <c r="M473" s="17"/>
      <c r="N473" s="17"/>
      <c r="O473" s="17"/>
      <c r="P473" s="17"/>
      <c r="Q473" s="17"/>
      <c r="R473" s="17"/>
      <c r="S473" s="17"/>
      <c r="T473" s="17"/>
      <c r="U473" s="17"/>
      <c r="V473" s="17"/>
      <c r="W473" s="17"/>
      <c r="X473" s="17"/>
      <c r="Y473" s="17"/>
      <c r="Z473" s="17"/>
      <c r="AA473" s="17"/>
      <c r="AB473" s="17"/>
      <c r="AC473" s="17"/>
      <c r="AD473" s="17"/>
      <c r="AE473" s="17"/>
      <c r="AF473" s="17"/>
    </row>
    <row r="474" spans="6:32" ht="22.25" customHeight="1" x14ac:dyDescent="0.4">
      <c r="F474" s="17"/>
      <c r="G474" s="17"/>
      <c r="H474" s="17"/>
      <c r="I474" s="17"/>
      <c r="J474" s="17"/>
      <c r="K474" s="17"/>
      <c r="L474" s="17"/>
      <c r="M474" s="17"/>
      <c r="N474" s="17"/>
      <c r="O474" s="17"/>
      <c r="P474" s="17"/>
      <c r="Q474" s="17"/>
      <c r="R474" s="17"/>
      <c r="S474" s="17"/>
      <c r="T474" s="17"/>
      <c r="U474" s="17"/>
      <c r="V474" s="17"/>
      <c r="W474" s="17"/>
      <c r="X474" s="17"/>
      <c r="Y474" s="17"/>
      <c r="Z474" s="17"/>
      <c r="AA474" s="17"/>
      <c r="AB474" s="17"/>
      <c r="AC474" s="17"/>
      <c r="AD474" s="17"/>
      <c r="AE474" s="17"/>
      <c r="AF474" s="17"/>
    </row>
    <row r="475" spans="6:32" ht="22.25" customHeight="1" x14ac:dyDescent="0.4">
      <c r="F475" s="17"/>
      <c r="G475" s="17"/>
      <c r="H475" s="17"/>
      <c r="I475" s="17"/>
      <c r="J475" s="17"/>
      <c r="K475" s="17"/>
      <c r="L475" s="17"/>
      <c r="M475" s="17"/>
      <c r="N475" s="17"/>
      <c r="O475" s="17"/>
      <c r="P475" s="17"/>
      <c r="Q475" s="17"/>
      <c r="R475" s="17"/>
      <c r="S475" s="17"/>
      <c r="T475" s="17"/>
      <c r="U475" s="17"/>
      <c r="V475" s="17"/>
      <c r="W475" s="17"/>
      <c r="X475" s="17"/>
      <c r="Y475" s="17"/>
      <c r="Z475" s="17"/>
      <c r="AA475" s="17"/>
      <c r="AB475" s="17"/>
      <c r="AC475" s="17"/>
      <c r="AD475" s="17"/>
      <c r="AE475" s="17"/>
      <c r="AF475" s="17"/>
    </row>
    <row r="476" spans="6:32" ht="22.25" customHeight="1" x14ac:dyDescent="0.4">
      <c r="F476" s="17"/>
      <c r="G476" s="17"/>
      <c r="H476" s="17"/>
      <c r="I476" s="17"/>
      <c r="J476" s="17"/>
      <c r="K476" s="17"/>
      <c r="L476" s="17"/>
      <c r="M476" s="17"/>
      <c r="N476" s="17"/>
      <c r="O476" s="17"/>
      <c r="P476" s="17"/>
      <c r="Q476" s="17"/>
      <c r="R476" s="17"/>
      <c r="S476" s="17"/>
      <c r="T476" s="17"/>
      <c r="U476" s="17"/>
      <c r="V476" s="17"/>
      <c r="W476" s="17"/>
      <c r="X476" s="17"/>
      <c r="Y476" s="17"/>
      <c r="Z476" s="17"/>
      <c r="AA476" s="17"/>
      <c r="AB476" s="17"/>
      <c r="AC476" s="17"/>
      <c r="AD476" s="17"/>
      <c r="AE476" s="17"/>
      <c r="AF476" s="17"/>
    </row>
    <row r="477" spans="6:32" ht="22.25" customHeight="1" x14ac:dyDescent="0.4">
      <c r="F477" s="17"/>
      <c r="G477" s="17"/>
      <c r="H477" s="17"/>
      <c r="I477" s="17"/>
      <c r="J477" s="17"/>
      <c r="K477" s="17"/>
      <c r="L477" s="17"/>
      <c r="M477" s="17"/>
      <c r="N477" s="17"/>
      <c r="O477" s="17"/>
      <c r="P477" s="17"/>
      <c r="Q477" s="17"/>
      <c r="R477" s="17"/>
      <c r="S477" s="17"/>
      <c r="T477" s="17"/>
      <c r="U477" s="17"/>
      <c r="V477" s="17"/>
      <c r="W477" s="17"/>
      <c r="X477" s="17"/>
      <c r="Y477" s="17"/>
      <c r="Z477" s="17"/>
      <c r="AA477" s="17"/>
      <c r="AB477" s="17"/>
      <c r="AC477" s="17"/>
      <c r="AD477" s="17"/>
      <c r="AE477" s="17"/>
      <c r="AF477" s="17"/>
    </row>
    <row r="478" spans="6:32" ht="22.25" customHeight="1" x14ac:dyDescent="0.4">
      <c r="F478" s="17"/>
      <c r="G478" s="17"/>
      <c r="H478" s="17"/>
      <c r="I478" s="17"/>
      <c r="J478" s="17"/>
      <c r="K478" s="17"/>
      <c r="L478" s="17"/>
      <c r="M478" s="17"/>
      <c r="N478" s="17"/>
      <c r="O478" s="17"/>
      <c r="P478" s="17"/>
      <c r="Q478" s="17"/>
      <c r="R478" s="17"/>
      <c r="S478" s="17"/>
      <c r="T478" s="17"/>
      <c r="U478" s="17"/>
      <c r="V478" s="17"/>
      <c r="W478" s="17"/>
      <c r="X478" s="17"/>
      <c r="Y478" s="17"/>
      <c r="Z478" s="17"/>
      <c r="AA478" s="17"/>
      <c r="AB478" s="17"/>
      <c r="AC478" s="17"/>
      <c r="AD478" s="17"/>
      <c r="AE478" s="17"/>
      <c r="AF478" s="17"/>
    </row>
    <row r="479" spans="6:32" ht="22.25" customHeight="1" x14ac:dyDescent="0.4">
      <c r="F479" s="17"/>
      <c r="G479" s="17"/>
      <c r="H479" s="17"/>
      <c r="I479" s="17"/>
      <c r="J479" s="17"/>
      <c r="K479" s="17"/>
      <c r="L479" s="17"/>
      <c r="M479" s="17"/>
      <c r="N479" s="17"/>
      <c r="O479" s="17"/>
      <c r="P479" s="17"/>
      <c r="Q479" s="17"/>
      <c r="R479" s="17"/>
      <c r="S479" s="17"/>
      <c r="T479" s="17"/>
      <c r="U479" s="17"/>
      <c r="V479" s="17"/>
      <c r="W479" s="17"/>
      <c r="X479" s="17"/>
      <c r="Y479" s="17"/>
      <c r="Z479" s="17"/>
      <c r="AA479" s="17"/>
      <c r="AB479" s="17"/>
      <c r="AC479" s="17"/>
      <c r="AD479" s="17"/>
      <c r="AE479" s="17"/>
      <c r="AF479" s="17"/>
    </row>
    <row r="480" spans="6:32" ht="22.25" customHeight="1" x14ac:dyDescent="0.4">
      <c r="F480" s="17"/>
      <c r="G480" s="17"/>
      <c r="H480" s="17"/>
      <c r="I480" s="17"/>
      <c r="J480" s="17"/>
      <c r="K480" s="17"/>
      <c r="L480" s="17"/>
      <c r="M480" s="17"/>
      <c r="N480" s="17"/>
      <c r="O480" s="17"/>
      <c r="P480" s="17"/>
      <c r="Q480" s="17"/>
      <c r="R480" s="17"/>
      <c r="S480" s="17"/>
      <c r="T480" s="17"/>
      <c r="U480" s="17"/>
      <c r="V480" s="17"/>
      <c r="W480" s="17"/>
      <c r="X480" s="17"/>
      <c r="Y480" s="17"/>
      <c r="Z480" s="17"/>
      <c r="AA480" s="17"/>
      <c r="AB480" s="17"/>
      <c r="AC480" s="17"/>
      <c r="AD480" s="17"/>
      <c r="AE480" s="17"/>
      <c r="AF480" s="17"/>
    </row>
    <row r="481" spans="6:32" ht="22.25" customHeight="1" x14ac:dyDescent="0.4">
      <c r="F481" s="17"/>
      <c r="G481" s="17"/>
      <c r="H481" s="17"/>
      <c r="I481" s="17"/>
      <c r="J481" s="17"/>
      <c r="K481" s="17"/>
      <c r="L481" s="17"/>
      <c r="M481" s="17"/>
      <c r="N481" s="17"/>
      <c r="O481" s="17"/>
      <c r="P481" s="17"/>
      <c r="Q481" s="17"/>
      <c r="R481" s="17"/>
      <c r="S481" s="17"/>
      <c r="T481" s="17"/>
      <c r="U481" s="17"/>
      <c r="V481" s="17"/>
      <c r="W481" s="17"/>
      <c r="X481" s="17"/>
      <c r="Y481" s="17"/>
      <c r="Z481" s="17"/>
      <c r="AA481" s="17"/>
      <c r="AB481" s="17"/>
      <c r="AC481" s="17"/>
      <c r="AD481" s="17"/>
      <c r="AE481" s="17"/>
      <c r="AF481" s="17"/>
    </row>
    <row r="482" spans="6:32" ht="22.25" customHeight="1" x14ac:dyDescent="0.4">
      <c r="F482" s="17"/>
      <c r="G482" s="17"/>
      <c r="H482" s="17"/>
      <c r="I482" s="17"/>
      <c r="J482" s="17"/>
      <c r="K482" s="17"/>
      <c r="L482" s="17"/>
      <c r="M482" s="17"/>
      <c r="N482" s="17"/>
      <c r="O482" s="17"/>
      <c r="P482" s="17"/>
      <c r="Q482" s="17"/>
      <c r="R482" s="17"/>
      <c r="S482" s="17"/>
      <c r="T482" s="17"/>
      <c r="U482" s="17"/>
      <c r="V482" s="17"/>
      <c r="W482" s="17"/>
      <c r="X482" s="17"/>
      <c r="Y482" s="17"/>
      <c r="Z482" s="17"/>
      <c r="AA482" s="17"/>
      <c r="AB482" s="17"/>
      <c r="AC482" s="17"/>
      <c r="AD482" s="17"/>
      <c r="AE482" s="17"/>
      <c r="AF482" s="17"/>
    </row>
    <row r="483" spans="6:32" ht="22.25" customHeight="1" x14ac:dyDescent="0.4">
      <c r="F483" s="17"/>
      <c r="G483" s="17"/>
      <c r="H483" s="17"/>
      <c r="I483" s="17"/>
      <c r="J483" s="17"/>
      <c r="K483" s="17"/>
      <c r="L483" s="17"/>
      <c r="M483" s="17"/>
      <c r="N483" s="17"/>
      <c r="O483" s="17"/>
      <c r="P483" s="17"/>
      <c r="Q483" s="17"/>
      <c r="R483" s="17"/>
      <c r="S483" s="17"/>
      <c r="T483" s="17"/>
      <c r="U483" s="17"/>
      <c r="V483" s="17"/>
      <c r="W483" s="17"/>
      <c r="X483" s="17"/>
      <c r="Y483" s="17"/>
      <c r="Z483" s="17"/>
      <c r="AA483" s="17"/>
      <c r="AB483" s="17"/>
      <c r="AC483" s="17"/>
      <c r="AD483" s="17"/>
      <c r="AE483" s="17"/>
      <c r="AF483" s="17"/>
    </row>
    <row r="484" spans="6:32" ht="22.25" customHeight="1" x14ac:dyDescent="0.4">
      <c r="F484" s="17"/>
      <c r="G484" s="17"/>
      <c r="H484" s="17"/>
      <c r="I484" s="17"/>
      <c r="J484" s="17"/>
      <c r="K484" s="17"/>
      <c r="L484" s="17"/>
      <c r="M484" s="17"/>
      <c r="N484" s="17"/>
      <c r="O484" s="17"/>
      <c r="P484" s="17"/>
      <c r="Q484" s="17"/>
      <c r="R484" s="17"/>
      <c r="S484" s="17"/>
      <c r="T484" s="17"/>
      <c r="U484" s="17"/>
      <c r="V484" s="17"/>
      <c r="W484" s="17"/>
      <c r="X484" s="17"/>
      <c r="Y484" s="17"/>
      <c r="Z484" s="17"/>
      <c r="AA484" s="17"/>
      <c r="AB484" s="17"/>
      <c r="AC484" s="17"/>
      <c r="AD484" s="17"/>
      <c r="AE484" s="17"/>
      <c r="AF484" s="17"/>
    </row>
    <row r="485" spans="6:32" ht="22.25" customHeight="1" x14ac:dyDescent="0.4">
      <c r="F485" s="17"/>
      <c r="G485" s="17"/>
      <c r="H485" s="17"/>
      <c r="I485" s="17"/>
      <c r="J485" s="17"/>
      <c r="K485" s="17"/>
      <c r="L485" s="17"/>
      <c r="M485" s="17"/>
      <c r="N485" s="17"/>
      <c r="O485" s="17"/>
      <c r="P485" s="17"/>
      <c r="Q485" s="17"/>
      <c r="R485" s="17"/>
      <c r="S485" s="17"/>
      <c r="T485" s="17"/>
      <c r="U485" s="17"/>
      <c r="V485" s="17"/>
      <c r="W485" s="17"/>
      <c r="X485" s="17"/>
      <c r="Y485" s="17"/>
      <c r="Z485" s="17"/>
      <c r="AA485" s="17"/>
      <c r="AB485" s="17"/>
      <c r="AC485" s="17"/>
      <c r="AD485" s="17"/>
      <c r="AE485" s="17"/>
      <c r="AF485" s="17"/>
    </row>
    <row r="486" spans="6:32" ht="22.25" customHeight="1" x14ac:dyDescent="0.4">
      <c r="F486" s="17"/>
      <c r="G486" s="17"/>
      <c r="H486" s="17"/>
      <c r="I486" s="17"/>
      <c r="J486" s="17"/>
      <c r="K486" s="17"/>
      <c r="L486" s="17"/>
      <c r="M486" s="17"/>
      <c r="N486" s="17"/>
      <c r="O486" s="17"/>
      <c r="P486" s="17"/>
      <c r="Q486" s="17"/>
      <c r="R486" s="17"/>
      <c r="S486" s="17"/>
      <c r="T486" s="17"/>
      <c r="U486" s="17"/>
      <c r="V486" s="17"/>
      <c r="W486" s="17"/>
      <c r="X486" s="17"/>
      <c r="Y486" s="17"/>
      <c r="Z486" s="17"/>
      <c r="AA486" s="17"/>
      <c r="AB486" s="17"/>
      <c r="AC486" s="17"/>
      <c r="AD486" s="17"/>
      <c r="AE486" s="17"/>
      <c r="AF486" s="17"/>
    </row>
    <row r="487" spans="6:32" ht="22.25" customHeight="1" x14ac:dyDescent="0.4">
      <c r="F487" s="17"/>
      <c r="G487" s="17"/>
      <c r="H487" s="17"/>
      <c r="I487" s="17"/>
      <c r="J487" s="17"/>
      <c r="K487" s="17"/>
      <c r="L487" s="17"/>
      <c r="M487" s="17"/>
      <c r="N487" s="17"/>
      <c r="O487" s="17"/>
      <c r="P487" s="17"/>
      <c r="Q487" s="17"/>
      <c r="R487" s="17"/>
      <c r="S487" s="17"/>
      <c r="T487" s="17"/>
      <c r="U487" s="17"/>
      <c r="V487" s="17"/>
      <c r="W487" s="17"/>
      <c r="X487" s="17"/>
      <c r="Y487" s="17"/>
      <c r="Z487" s="17"/>
      <c r="AA487" s="17"/>
      <c r="AB487" s="17"/>
      <c r="AC487" s="17"/>
      <c r="AD487" s="17"/>
      <c r="AE487" s="17"/>
      <c r="AF487" s="17"/>
    </row>
    <row r="488" spans="6:32" ht="22.25" customHeight="1" x14ac:dyDescent="0.4">
      <c r="F488" s="17"/>
      <c r="G488" s="17"/>
      <c r="H488" s="17"/>
      <c r="I488" s="17"/>
      <c r="J488" s="17"/>
      <c r="K488" s="17"/>
      <c r="L488" s="17"/>
      <c r="M488" s="17"/>
      <c r="N488" s="17"/>
      <c r="O488" s="17"/>
      <c r="P488" s="17"/>
      <c r="Q488" s="17"/>
      <c r="R488" s="17"/>
      <c r="S488" s="17"/>
      <c r="T488" s="17"/>
      <c r="U488" s="17"/>
      <c r="V488" s="17"/>
      <c r="W488" s="17"/>
      <c r="X488" s="17"/>
      <c r="Y488" s="17"/>
      <c r="Z488" s="17"/>
      <c r="AA488" s="17"/>
      <c r="AB488" s="17"/>
      <c r="AC488" s="17"/>
      <c r="AD488" s="17"/>
      <c r="AE488" s="17"/>
      <c r="AF488" s="17"/>
    </row>
    <row r="489" spans="6:32" ht="22.25" customHeight="1" x14ac:dyDescent="0.4">
      <c r="F489" s="17"/>
      <c r="G489" s="17"/>
      <c r="H489" s="17"/>
      <c r="I489" s="17"/>
      <c r="J489" s="17"/>
      <c r="K489" s="17"/>
      <c r="L489" s="17"/>
      <c r="M489" s="17"/>
      <c r="N489" s="17"/>
      <c r="O489" s="17"/>
      <c r="P489" s="17"/>
      <c r="Q489" s="17"/>
      <c r="R489" s="17"/>
      <c r="S489" s="17"/>
      <c r="T489" s="17"/>
      <c r="U489" s="17"/>
      <c r="V489" s="17"/>
      <c r="W489" s="17"/>
      <c r="X489" s="17"/>
      <c r="Y489" s="17"/>
      <c r="Z489" s="17"/>
      <c r="AA489" s="17"/>
      <c r="AB489" s="17"/>
      <c r="AC489" s="17"/>
      <c r="AD489" s="17"/>
      <c r="AE489" s="17"/>
      <c r="AF489" s="17"/>
    </row>
    <row r="490" spans="6:32" ht="22.25" customHeight="1" x14ac:dyDescent="0.4">
      <c r="F490" s="17"/>
      <c r="G490" s="17"/>
      <c r="H490" s="17"/>
      <c r="I490" s="17"/>
      <c r="J490" s="17"/>
      <c r="K490" s="17"/>
      <c r="L490" s="17"/>
      <c r="M490" s="17"/>
      <c r="N490" s="17"/>
      <c r="O490" s="17"/>
      <c r="P490" s="17"/>
      <c r="Q490" s="17"/>
      <c r="R490" s="17"/>
      <c r="S490" s="17"/>
      <c r="T490" s="17"/>
      <c r="U490" s="17"/>
      <c r="V490" s="17"/>
      <c r="W490" s="17"/>
      <c r="X490" s="17"/>
      <c r="Y490" s="17"/>
      <c r="Z490" s="17"/>
      <c r="AA490" s="17"/>
      <c r="AB490" s="17"/>
      <c r="AC490" s="17"/>
      <c r="AD490" s="17"/>
      <c r="AE490" s="17"/>
      <c r="AF490" s="17"/>
    </row>
    <row r="491" spans="6:32" ht="22.25" customHeight="1" x14ac:dyDescent="0.4">
      <c r="F491" s="17"/>
      <c r="G491" s="17"/>
      <c r="H491" s="17"/>
      <c r="I491" s="17"/>
      <c r="J491" s="17"/>
      <c r="K491" s="17"/>
      <c r="L491" s="17"/>
      <c r="M491" s="17"/>
      <c r="N491" s="17"/>
      <c r="O491" s="17"/>
      <c r="P491" s="17"/>
      <c r="Q491" s="17"/>
      <c r="R491" s="17"/>
      <c r="S491" s="17"/>
      <c r="T491" s="17"/>
      <c r="U491" s="17"/>
      <c r="V491" s="17"/>
      <c r="W491" s="17"/>
      <c r="X491" s="17"/>
      <c r="Y491" s="17"/>
      <c r="Z491" s="17"/>
      <c r="AA491" s="17"/>
      <c r="AB491" s="17"/>
      <c r="AC491" s="17"/>
      <c r="AD491" s="17"/>
      <c r="AE491" s="17"/>
      <c r="AF491" s="17"/>
    </row>
    <row r="492" spans="6:32" ht="22.25" customHeight="1" x14ac:dyDescent="0.4">
      <c r="F492" s="17"/>
      <c r="G492" s="17"/>
      <c r="H492" s="17"/>
      <c r="I492" s="17"/>
      <c r="J492" s="17"/>
      <c r="K492" s="17"/>
      <c r="L492" s="17"/>
      <c r="M492" s="17"/>
      <c r="N492" s="17"/>
      <c r="O492" s="17"/>
      <c r="P492" s="17"/>
      <c r="Q492" s="17"/>
      <c r="R492" s="17"/>
      <c r="S492" s="17"/>
      <c r="T492" s="17"/>
      <c r="U492" s="17"/>
      <c r="V492" s="17"/>
      <c r="W492" s="17"/>
      <c r="X492" s="17"/>
      <c r="Y492" s="17"/>
      <c r="Z492" s="17"/>
      <c r="AA492" s="17"/>
      <c r="AB492" s="17"/>
      <c r="AC492" s="17"/>
      <c r="AD492" s="17"/>
      <c r="AE492" s="17"/>
      <c r="AF492" s="17"/>
    </row>
    <row r="493" spans="6:32" ht="22.25" customHeight="1" x14ac:dyDescent="0.4">
      <c r="F493" s="17"/>
      <c r="G493" s="17"/>
      <c r="H493" s="17"/>
      <c r="I493" s="17"/>
      <c r="J493" s="17"/>
      <c r="K493" s="17"/>
      <c r="L493" s="17"/>
      <c r="M493" s="17"/>
      <c r="N493" s="17"/>
      <c r="O493" s="17"/>
      <c r="P493" s="17"/>
      <c r="Q493" s="17"/>
      <c r="R493" s="17"/>
      <c r="S493" s="17"/>
      <c r="T493" s="17"/>
      <c r="U493" s="17"/>
      <c r="V493" s="17"/>
      <c r="W493" s="17"/>
      <c r="X493" s="17"/>
      <c r="Y493" s="17"/>
      <c r="Z493" s="17"/>
      <c r="AA493" s="17"/>
      <c r="AB493" s="17"/>
      <c r="AC493" s="17"/>
      <c r="AD493" s="17"/>
      <c r="AE493" s="17"/>
      <c r="AF493" s="17"/>
    </row>
    <row r="494" spans="6:32" ht="22.25" customHeight="1" x14ac:dyDescent="0.4">
      <c r="F494" s="17"/>
      <c r="G494" s="17"/>
      <c r="H494" s="17"/>
      <c r="I494" s="17"/>
      <c r="J494" s="17"/>
      <c r="K494" s="17"/>
      <c r="L494" s="17"/>
      <c r="M494" s="17"/>
      <c r="N494" s="17"/>
      <c r="O494" s="17"/>
      <c r="P494" s="17"/>
      <c r="Q494" s="17"/>
      <c r="R494" s="17"/>
      <c r="S494" s="17"/>
      <c r="T494" s="17"/>
      <c r="U494" s="17"/>
      <c r="V494" s="17"/>
      <c r="W494" s="17"/>
      <c r="X494" s="17"/>
      <c r="Y494" s="17"/>
      <c r="Z494" s="17"/>
      <c r="AA494" s="17"/>
      <c r="AB494" s="17"/>
      <c r="AC494" s="17"/>
      <c r="AD494" s="17"/>
      <c r="AE494" s="17"/>
      <c r="AF494" s="17"/>
    </row>
    <row r="495" spans="6:32" ht="22.25" customHeight="1" x14ac:dyDescent="0.4">
      <c r="F495" s="17"/>
      <c r="G495" s="17"/>
      <c r="H495" s="17"/>
      <c r="I495" s="17"/>
      <c r="J495" s="17"/>
      <c r="K495" s="17"/>
      <c r="L495" s="17"/>
      <c r="M495" s="17"/>
      <c r="N495" s="17"/>
      <c r="O495" s="17"/>
      <c r="P495" s="17"/>
      <c r="Q495" s="17"/>
      <c r="R495" s="17"/>
      <c r="S495" s="17"/>
      <c r="T495" s="17"/>
      <c r="U495" s="17"/>
      <c r="V495" s="17"/>
      <c r="W495" s="17"/>
      <c r="X495" s="17"/>
      <c r="Y495" s="17"/>
      <c r="Z495" s="17"/>
      <c r="AA495" s="17"/>
      <c r="AB495" s="17"/>
      <c r="AC495" s="17"/>
      <c r="AD495" s="17"/>
      <c r="AE495" s="17"/>
      <c r="AF495" s="17"/>
    </row>
    <row r="496" spans="6:32" ht="22.25" customHeight="1" x14ac:dyDescent="0.4">
      <c r="F496" s="17"/>
      <c r="G496" s="17"/>
      <c r="H496" s="17"/>
      <c r="I496" s="17"/>
      <c r="J496" s="17"/>
      <c r="K496" s="17"/>
      <c r="L496" s="17"/>
      <c r="M496" s="17"/>
      <c r="N496" s="17"/>
      <c r="O496" s="17"/>
      <c r="P496" s="17"/>
      <c r="Q496" s="17"/>
      <c r="R496" s="17"/>
      <c r="S496" s="17"/>
      <c r="T496" s="17"/>
      <c r="U496" s="17"/>
      <c r="V496" s="17"/>
      <c r="W496" s="17"/>
      <c r="X496" s="17"/>
      <c r="Y496" s="17"/>
      <c r="Z496" s="17"/>
      <c r="AA496" s="17"/>
      <c r="AB496" s="17"/>
      <c r="AC496" s="17"/>
      <c r="AD496" s="17"/>
      <c r="AE496" s="17"/>
      <c r="AF496" s="17"/>
    </row>
    <row r="497" spans="6:32" ht="22.25" customHeight="1" x14ac:dyDescent="0.4">
      <c r="F497" s="17"/>
      <c r="G497" s="17"/>
      <c r="H497" s="17"/>
      <c r="I497" s="17"/>
      <c r="J497" s="17"/>
      <c r="K497" s="17"/>
      <c r="L497" s="17"/>
      <c r="M497" s="17"/>
      <c r="N497" s="17"/>
      <c r="O497" s="17"/>
      <c r="P497" s="17"/>
      <c r="Q497" s="17"/>
      <c r="R497" s="17"/>
      <c r="S497" s="17"/>
      <c r="T497" s="17"/>
      <c r="U497" s="17"/>
      <c r="V497" s="17"/>
      <c r="W497" s="17"/>
      <c r="X497" s="17"/>
      <c r="Y497" s="17"/>
      <c r="Z497" s="17"/>
      <c r="AA497" s="17"/>
      <c r="AB497" s="17"/>
      <c r="AC497" s="17"/>
      <c r="AD497" s="17"/>
      <c r="AE497" s="17"/>
      <c r="AF497" s="17"/>
    </row>
    <row r="498" spans="6:32" ht="22.25" customHeight="1" x14ac:dyDescent="0.4">
      <c r="F498" s="17"/>
      <c r="G498" s="17"/>
      <c r="H498" s="17"/>
      <c r="I498" s="17"/>
      <c r="J498" s="17"/>
      <c r="K498" s="17"/>
      <c r="L498" s="17"/>
      <c r="M498" s="17"/>
      <c r="N498" s="17"/>
      <c r="O498" s="17"/>
      <c r="P498" s="17"/>
      <c r="Q498" s="17"/>
      <c r="R498" s="17"/>
      <c r="S498" s="17"/>
      <c r="T498" s="17"/>
      <c r="U498" s="17"/>
      <c r="V498" s="17"/>
      <c r="W498" s="17"/>
      <c r="X498" s="17"/>
      <c r="Y498" s="17"/>
      <c r="Z498" s="17"/>
      <c r="AA498" s="17"/>
      <c r="AB498" s="17"/>
      <c r="AC498" s="17"/>
      <c r="AD498" s="17"/>
      <c r="AE498" s="17"/>
      <c r="AF498" s="17"/>
    </row>
    <row r="499" spans="6:32" ht="22.25" customHeight="1" x14ac:dyDescent="0.4">
      <c r="F499" s="17"/>
      <c r="G499" s="17"/>
      <c r="H499" s="17"/>
      <c r="I499" s="17"/>
      <c r="J499" s="17"/>
      <c r="K499" s="17"/>
      <c r="L499" s="17"/>
      <c r="M499" s="17"/>
      <c r="N499" s="17"/>
      <c r="O499" s="17"/>
      <c r="P499" s="17"/>
      <c r="Q499" s="17"/>
      <c r="R499" s="17"/>
      <c r="S499" s="17"/>
      <c r="T499" s="17"/>
      <c r="U499" s="17"/>
      <c r="V499" s="17"/>
      <c r="W499" s="17"/>
      <c r="X499" s="17"/>
      <c r="Y499" s="17"/>
      <c r="Z499" s="17"/>
      <c r="AA499" s="17"/>
      <c r="AB499" s="17"/>
      <c r="AC499" s="17"/>
      <c r="AD499" s="17"/>
      <c r="AE499" s="17"/>
      <c r="AF499" s="17"/>
    </row>
    <row r="500" spans="6:32" ht="22.25" customHeight="1" x14ac:dyDescent="0.4">
      <c r="F500" s="17"/>
      <c r="G500" s="17"/>
      <c r="H500" s="17"/>
      <c r="I500" s="17"/>
      <c r="J500" s="17"/>
      <c r="K500" s="17"/>
      <c r="L500" s="17"/>
      <c r="M500" s="17"/>
      <c r="N500" s="17"/>
      <c r="O500" s="17"/>
      <c r="P500" s="17"/>
      <c r="Q500" s="17"/>
      <c r="R500" s="17"/>
      <c r="S500" s="17"/>
      <c r="T500" s="17"/>
      <c r="U500" s="17"/>
      <c r="V500" s="17"/>
      <c r="W500" s="17"/>
      <c r="X500" s="17"/>
      <c r="Y500" s="17"/>
      <c r="Z500" s="17"/>
      <c r="AA500" s="17"/>
      <c r="AB500" s="17"/>
      <c r="AC500" s="17"/>
      <c r="AD500" s="17"/>
      <c r="AE500" s="17"/>
      <c r="AF500" s="17"/>
    </row>
    <row r="501" spans="6:32" ht="22.25" customHeight="1" x14ac:dyDescent="0.4">
      <c r="F501" s="17"/>
      <c r="G501" s="17"/>
      <c r="H501" s="17"/>
      <c r="I501" s="17"/>
      <c r="J501" s="17"/>
      <c r="K501" s="17"/>
      <c r="L501" s="17"/>
      <c r="M501" s="17"/>
      <c r="N501" s="17"/>
      <c r="O501" s="17"/>
      <c r="P501" s="17"/>
      <c r="Q501" s="17"/>
      <c r="R501" s="17"/>
      <c r="S501" s="17"/>
      <c r="T501" s="17"/>
      <c r="U501" s="17"/>
      <c r="V501" s="17"/>
      <c r="W501" s="17"/>
      <c r="X501" s="17"/>
      <c r="Y501" s="17"/>
      <c r="Z501" s="17"/>
      <c r="AA501" s="17"/>
      <c r="AB501" s="17"/>
      <c r="AC501" s="17"/>
      <c r="AD501" s="17"/>
      <c r="AE501" s="17"/>
      <c r="AF501" s="17"/>
    </row>
    <row r="502" spans="6:32" ht="22.25" customHeight="1" x14ac:dyDescent="0.4">
      <c r="F502" s="17"/>
      <c r="G502" s="17"/>
      <c r="H502" s="17"/>
      <c r="I502" s="17"/>
      <c r="J502" s="17"/>
      <c r="K502" s="17"/>
      <c r="L502" s="17"/>
      <c r="M502" s="17"/>
      <c r="N502" s="17"/>
      <c r="O502" s="17"/>
      <c r="P502" s="17"/>
      <c r="Q502" s="17"/>
      <c r="R502" s="17"/>
      <c r="S502" s="17"/>
      <c r="T502" s="17"/>
      <c r="U502" s="17"/>
      <c r="V502" s="17"/>
      <c r="W502" s="17"/>
      <c r="X502" s="17"/>
      <c r="Y502" s="17"/>
      <c r="Z502" s="17"/>
      <c r="AA502" s="17"/>
      <c r="AB502" s="17"/>
      <c r="AC502" s="17"/>
      <c r="AD502" s="17"/>
      <c r="AE502" s="17"/>
      <c r="AF502" s="17"/>
    </row>
    <row r="503" spans="6:32" ht="22.25" customHeight="1" x14ac:dyDescent="0.4">
      <c r="F503" s="17"/>
      <c r="G503" s="17"/>
      <c r="H503" s="17"/>
      <c r="I503" s="17"/>
      <c r="J503" s="17"/>
      <c r="K503" s="17"/>
      <c r="L503" s="17"/>
      <c r="M503" s="17"/>
      <c r="N503" s="17"/>
      <c r="O503" s="17"/>
      <c r="P503" s="17"/>
      <c r="Q503" s="17"/>
      <c r="R503" s="17"/>
      <c r="S503" s="17"/>
      <c r="T503" s="17"/>
      <c r="U503" s="17"/>
      <c r="V503" s="17"/>
      <c r="W503" s="17"/>
      <c r="X503" s="17"/>
      <c r="Y503" s="17"/>
      <c r="Z503" s="17"/>
      <c r="AA503" s="17"/>
      <c r="AB503" s="17"/>
      <c r="AC503" s="17"/>
      <c r="AD503" s="17"/>
      <c r="AE503" s="17"/>
      <c r="AF503" s="17"/>
    </row>
    <row r="504" spans="6:32" ht="22.25" customHeight="1" x14ac:dyDescent="0.4">
      <c r="F504" s="17"/>
      <c r="G504" s="17"/>
      <c r="H504" s="17"/>
      <c r="I504" s="17"/>
      <c r="J504" s="17"/>
      <c r="K504" s="17"/>
      <c r="L504" s="17"/>
      <c r="M504" s="17"/>
      <c r="N504" s="17"/>
      <c r="O504" s="17"/>
      <c r="P504" s="17"/>
      <c r="Q504" s="17"/>
      <c r="R504" s="17"/>
      <c r="S504" s="17"/>
      <c r="T504" s="17"/>
      <c r="U504" s="17"/>
      <c r="V504" s="17"/>
      <c r="W504" s="17"/>
      <c r="X504" s="17"/>
      <c r="Y504" s="17"/>
      <c r="Z504" s="17"/>
      <c r="AA504" s="17"/>
      <c r="AB504" s="17"/>
      <c r="AC504" s="17"/>
      <c r="AD504" s="17"/>
      <c r="AE504" s="17"/>
      <c r="AF504" s="17"/>
    </row>
    <row r="505" spans="6:32" ht="22.25" customHeight="1" x14ac:dyDescent="0.4">
      <c r="F505" s="17"/>
      <c r="G505" s="17"/>
      <c r="H505" s="17"/>
      <c r="I505" s="17"/>
      <c r="J505" s="17"/>
      <c r="K505" s="17"/>
      <c r="L505" s="17"/>
      <c r="M505" s="17"/>
      <c r="N505" s="17"/>
      <c r="O505" s="17"/>
      <c r="P505" s="17"/>
      <c r="Q505" s="17"/>
      <c r="R505" s="17"/>
      <c r="S505" s="17"/>
      <c r="T505" s="17"/>
      <c r="U505" s="17"/>
      <c r="V505" s="17"/>
      <c r="W505" s="17"/>
      <c r="X505" s="17"/>
      <c r="Y505" s="17"/>
      <c r="Z505" s="17"/>
      <c r="AA505" s="17"/>
      <c r="AB505" s="17"/>
      <c r="AC505" s="17"/>
      <c r="AD505" s="17"/>
      <c r="AE505" s="17"/>
      <c r="AF505" s="17"/>
    </row>
    <row r="506" spans="6:32" ht="22.25" customHeight="1" x14ac:dyDescent="0.4">
      <c r="F506" s="17"/>
      <c r="G506" s="17"/>
      <c r="H506" s="17"/>
      <c r="I506" s="17"/>
      <c r="J506" s="17"/>
      <c r="K506" s="17"/>
      <c r="L506" s="17"/>
      <c r="M506" s="17"/>
      <c r="N506" s="17"/>
      <c r="O506" s="17"/>
      <c r="P506" s="17"/>
      <c r="Q506" s="17"/>
      <c r="R506" s="17"/>
      <c r="S506" s="17"/>
      <c r="T506" s="17"/>
      <c r="U506" s="17"/>
      <c r="V506" s="17"/>
      <c r="W506" s="17"/>
      <c r="X506" s="17"/>
      <c r="Y506" s="17"/>
      <c r="Z506" s="17"/>
      <c r="AA506" s="17"/>
      <c r="AB506" s="17"/>
      <c r="AC506" s="17"/>
      <c r="AD506" s="17"/>
      <c r="AE506" s="17"/>
      <c r="AF506" s="17"/>
    </row>
    <row r="507" spans="6:32" ht="22.25" customHeight="1" x14ac:dyDescent="0.4">
      <c r="F507" s="17"/>
      <c r="G507" s="17"/>
      <c r="H507" s="17"/>
      <c r="I507" s="17"/>
      <c r="J507" s="17"/>
      <c r="K507" s="17"/>
      <c r="L507" s="17"/>
      <c r="M507" s="17"/>
      <c r="N507" s="17"/>
      <c r="O507" s="17"/>
      <c r="P507" s="17"/>
      <c r="Q507" s="17"/>
      <c r="R507" s="17"/>
      <c r="S507" s="17"/>
      <c r="T507" s="17"/>
      <c r="U507" s="17"/>
      <c r="V507" s="17"/>
      <c r="W507" s="17"/>
      <c r="X507" s="17"/>
      <c r="Y507" s="17"/>
      <c r="Z507" s="17"/>
      <c r="AA507" s="17"/>
      <c r="AB507" s="17"/>
      <c r="AC507" s="17"/>
      <c r="AD507" s="17"/>
      <c r="AE507" s="17"/>
      <c r="AF507" s="17"/>
    </row>
    <row r="508" spans="6:32" ht="22.25" customHeight="1" x14ac:dyDescent="0.4">
      <c r="F508" s="17"/>
      <c r="G508" s="17"/>
      <c r="H508" s="17"/>
      <c r="I508" s="17"/>
      <c r="J508" s="17"/>
      <c r="K508" s="17"/>
      <c r="L508" s="17"/>
      <c r="M508" s="17"/>
      <c r="N508" s="17"/>
      <c r="O508" s="17"/>
      <c r="P508" s="17"/>
      <c r="Q508" s="17"/>
      <c r="R508" s="17"/>
      <c r="S508" s="17"/>
      <c r="T508" s="17"/>
      <c r="U508" s="17"/>
      <c r="V508" s="17"/>
      <c r="W508" s="17"/>
      <c r="X508" s="17"/>
      <c r="Y508" s="17"/>
      <c r="Z508" s="17"/>
      <c r="AA508" s="17"/>
      <c r="AB508" s="17"/>
      <c r="AC508" s="17"/>
      <c r="AD508" s="17"/>
      <c r="AE508" s="17"/>
      <c r="AF508" s="17"/>
    </row>
    <row r="509" spans="6:32" ht="22.25" customHeight="1" x14ac:dyDescent="0.4">
      <c r="F509" s="17"/>
      <c r="G509" s="17"/>
      <c r="H509" s="17"/>
      <c r="I509" s="17"/>
      <c r="J509" s="17"/>
      <c r="K509" s="17"/>
      <c r="L509" s="17"/>
      <c r="M509" s="17"/>
      <c r="N509" s="17"/>
      <c r="O509" s="17"/>
      <c r="P509" s="17"/>
      <c r="Q509" s="17"/>
      <c r="R509" s="17"/>
      <c r="S509" s="17"/>
      <c r="T509" s="17"/>
      <c r="U509" s="17"/>
      <c r="V509" s="17"/>
      <c r="W509" s="17"/>
      <c r="X509" s="17"/>
      <c r="Y509" s="17"/>
      <c r="Z509" s="17"/>
      <c r="AA509" s="17"/>
      <c r="AB509" s="17"/>
      <c r="AC509" s="17"/>
      <c r="AD509" s="17"/>
      <c r="AE509" s="17"/>
      <c r="AF509" s="17"/>
    </row>
    <row r="510" spans="6:32" ht="22.25" customHeight="1" x14ac:dyDescent="0.4">
      <c r="F510" s="17"/>
      <c r="G510" s="17"/>
      <c r="H510" s="17"/>
      <c r="I510" s="17"/>
      <c r="J510" s="17"/>
      <c r="K510" s="17"/>
      <c r="L510" s="17"/>
      <c r="M510" s="17"/>
      <c r="N510" s="17"/>
      <c r="O510" s="17"/>
      <c r="P510" s="17"/>
      <c r="Q510" s="17"/>
      <c r="R510" s="17"/>
      <c r="S510" s="17"/>
      <c r="T510" s="17"/>
      <c r="U510" s="17"/>
      <c r="V510" s="17"/>
      <c r="W510" s="17"/>
      <c r="X510" s="17"/>
      <c r="Y510" s="17"/>
      <c r="Z510" s="17"/>
      <c r="AA510" s="17"/>
      <c r="AB510" s="17"/>
      <c r="AC510" s="17"/>
      <c r="AD510" s="17"/>
      <c r="AE510" s="17"/>
      <c r="AF510" s="17"/>
    </row>
    <row r="511" spans="6:32" ht="22.25" customHeight="1" x14ac:dyDescent="0.4">
      <c r="F511" s="17"/>
      <c r="G511" s="17"/>
      <c r="H511" s="17"/>
      <c r="I511" s="17"/>
      <c r="J511" s="17"/>
      <c r="K511" s="17"/>
      <c r="L511" s="17"/>
      <c r="M511" s="17"/>
      <c r="N511" s="17"/>
      <c r="O511" s="17"/>
      <c r="P511" s="17"/>
      <c r="Q511" s="17"/>
      <c r="R511" s="17"/>
      <c r="S511" s="17"/>
      <c r="T511" s="17"/>
      <c r="U511" s="17"/>
      <c r="V511" s="17"/>
      <c r="W511" s="17"/>
      <c r="X511" s="17"/>
      <c r="Y511" s="17"/>
      <c r="Z511" s="17"/>
      <c r="AA511" s="17"/>
      <c r="AB511" s="17"/>
      <c r="AC511" s="17"/>
      <c r="AD511" s="17"/>
      <c r="AE511" s="17"/>
      <c r="AF511" s="17"/>
    </row>
    <row r="512" spans="6:32" ht="22.25" customHeight="1" x14ac:dyDescent="0.4">
      <c r="F512" s="17"/>
      <c r="G512" s="17"/>
      <c r="H512" s="17"/>
      <c r="I512" s="17"/>
      <c r="J512" s="17"/>
      <c r="K512" s="17"/>
      <c r="L512" s="17"/>
      <c r="M512" s="17"/>
      <c r="N512" s="17"/>
      <c r="O512" s="17"/>
      <c r="P512" s="17"/>
      <c r="Q512" s="17"/>
      <c r="R512" s="17"/>
      <c r="S512" s="17"/>
      <c r="T512" s="17"/>
      <c r="U512" s="17"/>
      <c r="V512" s="17"/>
      <c r="W512" s="17"/>
      <c r="X512" s="17"/>
      <c r="Y512" s="17"/>
      <c r="Z512" s="17"/>
      <c r="AA512" s="17"/>
      <c r="AB512" s="17"/>
      <c r="AC512" s="17"/>
      <c r="AD512" s="17"/>
      <c r="AE512" s="17"/>
      <c r="AF512" s="17"/>
    </row>
    <row r="513" spans="6:32" ht="22.25" customHeight="1" x14ac:dyDescent="0.4">
      <c r="F513" s="17"/>
      <c r="G513" s="17"/>
      <c r="H513" s="17"/>
      <c r="I513" s="17"/>
      <c r="J513" s="17"/>
      <c r="K513" s="17"/>
      <c r="L513" s="17"/>
      <c r="M513" s="17"/>
      <c r="N513" s="17"/>
      <c r="O513" s="17"/>
      <c r="P513" s="17"/>
      <c r="Q513" s="17"/>
      <c r="R513" s="17"/>
      <c r="S513" s="17"/>
      <c r="T513" s="17"/>
      <c r="U513" s="17"/>
      <c r="V513" s="17"/>
      <c r="W513" s="17"/>
      <c r="X513" s="17"/>
      <c r="Y513" s="17"/>
      <c r="Z513" s="17"/>
      <c r="AA513" s="17"/>
      <c r="AB513" s="17"/>
      <c r="AC513" s="17"/>
      <c r="AD513" s="17"/>
      <c r="AE513" s="17"/>
      <c r="AF513" s="17"/>
    </row>
    <row r="514" spans="6:32" ht="22.25" customHeight="1" x14ac:dyDescent="0.4">
      <c r="F514" s="17"/>
      <c r="G514" s="17"/>
      <c r="H514" s="17"/>
      <c r="I514" s="17"/>
      <c r="J514" s="17"/>
      <c r="K514" s="17"/>
      <c r="L514" s="17"/>
      <c r="M514" s="17"/>
      <c r="N514" s="17"/>
      <c r="O514" s="17"/>
      <c r="P514" s="17"/>
      <c r="Q514" s="17"/>
      <c r="R514" s="17"/>
      <c r="S514" s="17"/>
      <c r="T514" s="17"/>
      <c r="U514" s="17"/>
      <c r="V514" s="17"/>
      <c r="W514" s="17"/>
      <c r="X514" s="17"/>
      <c r="Y514" s="17"/>
      <c r="Z514" s="17"/>
      <c r="AA514" s="17"/>
      <c r="AB514" s="17"/>
      <c r="AC514" s="17"/>
      <c r="AD514" s="17"/>
      <c r="AE514" s="17"/>
      <c r="AF514" s="17"/>
    </row>
    <row r="515" spans="6:32" ht="22.25" customHeight="1" x14ac:dyDescent="0.4">
      <c r="F515" s="17"/>
      <c r="G515" s="17"/>
      <c r="H515" s="17"/>
      <c r="I515" s="17"/>
      <c r="J515" s="17"/>
      <c r="K515" s="17"/>
      <c r="L515" s="17"/>
      <c r="M515" s="17"/>
      <c r="N515" s="17"/>
      <c r="O515" s="17"/>
      <c r="P515" s="17"/>
      <c r="Q515" s="17"/>
      <c r="R515" s="17"/>
      <c r="S515" s="17"/>
      <c r="T515" s="17"/>
      <c r="U515" s="17"/>
      <c r="V515" s="17"/>
      <c r="W515" s="17"/>
      <c r="X515" s="17"/>
      <c r="Y515" s="17"/>
      <c r="Z515" s="17"/>
      <c r="AA515" s="17"/>
      <c r="AB515" s="17"/>
      <c r="AC515" s="17"/>
      <c r="AD515" s="17"/>
      <c r="AE515" s="17"/>
      <c r="AF515" s="17"/>
    </row>
    <row r="516" spans="6:32" ht="22.25" customHeight="1" x14ac:dyDescent="0.4">
      <c r="F516" s="17"/>
      <c r="G516" s="17"/>
      <c r="H516" s="17"/>
      <c r="I516" s="17"/>
      <c r="J516" s="17"/>
      <c r="K516" s="17"/>
      <c r="L516" s="17"/>
      <c r="M516" s="17"/>
      <c r="N516" s="17"/>
      <c r="O516" s="17"/>
      <c r="P516" s="17"/>
      <c r="Q516" s="17"/>
      <c r="R516" s="17"/>
      <c r="S516" s="17"/>
      <c r="T516" s="17"/>
      <c r="U516" s="17"/>
      <c r="V516" s="17"/>
      <c r="W516" s="17"/>
      <c r="X516" s="17"/>
      <c r="Y516" s="17"/>
      <c r="Z516" s="17"/>
      <c r="AA516" s="17"/>
      <c r="AB516" s="17"/>
      <c r="AC516" s="17"/>
      <c r="AD516" s="17"/>
      <c r="AE516" s="17"/>
      <c r="AF516" s="17"/>
    </row>
    <row r="517" spans="6:32" ht="22.25" customHeight="1" x14ac:dyDescent="0.4">
      <c r="F517" s="17"/>
      <c r="G517" s="17"/>
      <c r="H517" s="17"/>
      <c r="I517" s="17"/>
      <c r="J517" s="17"/>
      <c r="K517" s="17"/>
      <c r="L517" s="17"/>
      <c r="M517" s="17"/>
      <c r="N517" s="17"/>
      <c r="O517" s="17"/>
      <c r="P517" s="17"/>
      <c r="Q517" s="17"/>
      <c r="R517" s="17"/>
      <c r="S517" s="17"/>
      <c r="T517" s="17"/>
      <c r="U517" s="17"/>
      <c r="V517" s="17"/>
      <c r="W517" s="17"/>
      <c r="X517" s="17"/>
      <c r="Y517" s="17"/>
      <c r="Z517" s="17"/>
      <c r="AA517" s="17"/>
      <c r="AB517" s="17"/>
      <c r="AC517" s="17"/>
      <c r="AD517" s="17"/>
      <c r="AE517" s="17"/>
      <c r="AF517" s="17"/>
    </row>
    <row r="518" spans="6:32" ht="22.25" customHeight="1" x14ac:dyDescent="0.4">
      <c r="F518" s="17"/>
      <c r="G518" s="17"/>
      <c r="H518" s="17"/>
      <c r="I518" s="17"/>
      <c r="J518" s="17"/>
      <c r="K518" s="17"/>
      <c r="L518" s="17"/>
      <c r="M518" s="17"/>
      <c r="N518" s="17"/>
      <c r="O518" s="17"/>
      <c r="P518" s="17"/>
      <c r="Q518" s="17"/>
      <c r="R518" s="17"/>
      <c r="S518" s="17"/>
      <c r="T518" s="17"/>
      <c r="U518" s="17"/>
      <c r="V518" s="17"/>
      <c r="W518" s="17"/>
      <c r="X518" s="17"/>
      <c r="Y518" s="17"/>
      <c r="Z518" s="17"/>
      <c r="AA518" s="17"/>
      <c r="AB518" s="17"/>
      <c r="AC518" s="17"/>
      <c r="AD518" s="17"/>
      <c r="AE518" s="17"/>
      <c r="AF518" s="17"/>
    </row>
    <row r="519" spans="6:32" ht="22.25" customHeight="1" x14ac:dyDescent="0.4">
      <c r="F519" s="17"/>
      <c r="G519" s="17"/>
      <c r="H519" s="17"/>
      <c r="I519" s="17"/>
      <c r="J519" s="17"/>
      <c r="K519" s="17"/>
      <c r="L519" s="17"/>
      <c r="M519" s="17"/>
      <c r="N519" s="17"/>
      <c r="O519" s="17"/>
      <c r="P519" s="17"/>
      <c r="Q519" s="17"/>
      <c r="R519" s="17"/>
      <c r="S519" s="17"/>
      <c r="T519" s="17"/>
      <c r="U519" s="17"/>
      <c r="V519" s="17"/>
      <c r="W519" s="17"/>
      <c r="X519" s="17"/>
      <c r="Y519" s="17"/>
      <c r="Z519" s="17"/>
      <c r="AA519" s="17"/>
      <c r="AB519" s="17"/>
      <c r="AC519" s="17"/>
      <c r="AD519" s="17"/>
      <c r="AE519" s="17"/>
      <c r="AF519" s="17"/>
    </row>
    <row r="520" spans="6:32" ht="22.25" customHeight="1" x14ac:dyDescent="0.4">
      <c r="F520" s="17"/>
      <c r="G520" s="17"/>
      <c r="H520" s="17"/>
      <c r="I520" s="17"/>
      <c r="J520" s="17"/>
      <c r="K520" s="17"/>
      <c r="L520" s="17"/>
      <c r="M520" s="17"/>
      <c r="N520" s="17"/>
      <c r="O520" s="17"/>
      <c r="P520" s="17"/>
      <c r="Q520" s="17"/>
      <c r="R520" s="17"/>
      <c r="S520" s="17"/>
      <c r="T520" s="17"/>
      <c r="U520" s="17"/>
      <c r="V520" s="17"/>
      <c r="W520" s="17"/>
      <c r="X520" s="17"/>
      <c r="Y520" s="17"/>
      <c r="Z520" s="17"/>
      <c r="AA520" s="17"/>
      <c r="AB520" s="17"/>
      <c r="AC520" s="17"/>
      <c r="AD520" s="17"/>
      <c r="AE520" s="17"/>
      <c r="AF520" s="17"/>
    </row>
    <row r="521" spans="6:32" ht="22.25" customHeight="1" x14ac:dyDescent="0.4">
      <c r="F521" s="17"/>
      <c r="G521" s="17"/>
      <c r="H521" s="17"/>
      <c r="I521" s="17"/>
      <c r="J521" s="17"/>
      <c r="K521" s="17"/>
      <c r="L521" s="17"/>
      <c r="M521" s="17"/>
      <c r="N521" s="17"/>
      <c r="O521" s="17"/>
      <c r="P521" s="17"/>
      <c r="Q521" s="17"/>
      <c r="R521" s="17"/>
      <c r="S521" s="17"/>
      <c r="T521" s="17"/>
      <c r="U521" s="17"/>
      <c r="V521" s="17"/>
      <c r="W521" s="17"/>
      <c r="X521" s="17"/>
      <c r="Y521" s="17"/>
      <c r="Z521" s="17"/>
      <c r="AA521" s="17"/>
      <c r="AB521" s="17"/>
      <c r="AC521" s="17"/>
      <c r="AD521" s="17"/>
      <c r="AE521" s="17"/>
      <c r="AF521" s="17"/>
    </row>
    <row r="522" spans="6:32" ht="22.25" customHeight="1" x14ac:dyDescent="0.4">
      <c r="F522" s="17"/>
      <c r="G522" s="17"/>
      <c r="H522" s="17"/>
      <c r="I522" s="17"/>
      <c r="J522" s="17"/>
      <c r="K522" s="17"/>
      <c r="L522" s="17"/>
      <c r="M522" s="17"/>
      <c r="N522" s="17"/>
      <c r="O522" s="17"/>
      <c r="P522" s="17"/>
      <c r="Q522" s="17"/>
      <c r="R522" s="17"/>
      <c r="S522" s="17"/>
      <c r="T522" s="17"/>
      <c r="U522" s="17"/>
      <c r="V522" s="17"/>
      <c r="W522" s="17"/>
      <c r="X522" s="17"/>
      <c r="Y522" s="17"/>
      <c r="Z522" s="17"/>
      <c r="AA522" s="17"/>
      <c r="AB522" s="17"/>
      <c r="AC522" s="17"/>
      <c r="AD522" s="17"/>
      <c r="AE522" s="17"/>
      <c r="AF522" s="17"/>
    </row>
    <row r="523" spans="6:32" ht="22.25" customHeight="1" x14ac:dyDescent="0.4">
      <c r="F523" s="17"/>
      <c r="G523" s="17"/>
      <c r="H523" s="17"/>
      <c r="I523" s="17"/>
      <c r="J523" s="17"/>
      <c r="K523" s="17"/>
      <c r="L523" s="17"/>
      <c r="M523" s="17"/>
      <c r="N523" s="17"/>
      <c r="O523" s="17"/>
      <c r="P523" s="17"/>
      <c r="Q523" s="17"/>
      <c r="R523" s="17"/>
      <c r="S523" s="17"/>
      <c r="T523" s="17"/>
      <c r="U523" s="17"/>
      <c r="V523" s="17"/>
      <c r="W523" s="17"/>
      <c r="X523" s="17"/>
      <c r="Y523" s="17"/>
      <c r="Z523" s="17"/>
      <c r="AA523" s="17"/>
      <c r="AB523" s="17"/>
      <c r="AC523" s="17"/>
      <c r="AD523" s="17"/>
      <c r="AE523" s="17"/>
      <c r="AF523" s="17"/>
    </row>
    <row r="524" spans="6:32" ht="22.25" customHeight="1" x14ac:dyDescent="0.4">
      <c r="F524" s="17"/>
      <c r="G524" s="17"/>
      <c r="H524" s="17"/>
      <c r="I524" s="17"/>
      <c r="J524" s="17"/>
      <c r="K524" s="17"/>
      <c r="L524" s="17"/>
      <c r="M524" s="17"/>
      <c r="N524" s="17"/>
      <c r="O524" s="17"/>
      <c r="P524" s="17"/>
      <c r="Q524" s="17"/>
      <c r="R524" s="17"/>
      <c r="S524" s="17"/>
      <c r="T524" s="17"/>
      <c r="U524" s="17"/>
      <c r="V524" s="17"/>
      <c r="W524" s="17"/>
      <c r="X524" s="17"/>
      <c r="Y524" s="17"/>
      <c r="Z524" s="17"/>
      <c r="AA524" s="17"/>
      <c r="AB524" s="17"/>
      <c r="AC524" s="17"/>
      <c r="AD524" s="17"/>
      <c r="AE524" s="17"/>
      <c r="AF524" s="17"/>
    </row>
    <row r="525" spans="6:32" ht="22.25" customHeight="1" x14ac:dyDescent="0.4">
      <c r="F525" s="17"/>
      <c r="G525" s="17"/>
      <c r="H525" s="17"/>
      <c r="I525" s="17"/>
      <c r="J525" s="17"/>
      <c r="K525" s="17"/>
      <c r="L525" s="17"/>
      <c r="M525" s="17"/>
      <c r="N525" s="17"/>
      <c r="O525" s="17"/>
      <c r="P525" s="17"/>
      <c r="Q525" s="17"/>
      <c r="R525" s="17"/>
      <c r="S525" s="17"/>
      <c r="T525" s="17"/>
      <c r="U525" s="17"/>
      <c r="V525" s="17"/>
      <c r="W525" s="17"/>
      <c r="X525" s="17"/>
      <c r="Y525" s="17"/>
      <c r="Z525" s="17"/>
      <c r="AA525" s="17"/>
      <c r="AB525" s="17"/>
      <c r="AC525" s="17"/>
      <c r="AD525" s="17"/>
      <c r="AE525" s="17"/>
      <c r="AF525" s="17"/>
    </row>
    <row r="526" spans="6:32" ht="22.25" customHeight="1" x14ac:dyDescent="0.4">
      <c r="F526" s="17"/>
      <c r="G526" s="17"/>
      <c r="H526" s="17"/>
      <c r="I526" s="17"/>
      <c r="J526" s="17"/>
      <c r="K526" s="17"/>
      <c r="L526" s="17"/>
      <c r="M526" s="17"/>
      <c r="N526" s="17"/>
      <c r="O526" s="17"/>
      <c r="P526" s="17"/>
      <c r="Q526" s="17"/>
      <c r="R526" s="17"/>
      <c r="S526" s="17"/>
      <c r="T526" s="17"/>
      <c r="U526" s="17"/>
      <c r="V526" s="17"/>
      <c r="W526" s="17"/>
      <c r="X526" s="17"/>
      <c r="Y526" s="17"/>
      <c r="Z526" s="17"/>
      <c r="AA526" s="17"/>
      <c r="AB526" s="17"/>
      <c r="AC526" s="17"/>
      <c r="AD526" s="17"/>
      <c r="AE526" s="17"/>
      <c r="AF526" s="17"/>
    </row>
    <row r="527" spans="6:32" ht="22.25" customHeight="1" x14ac:dyDescent="0.4">
      <c r="F527" s="17"/>
      <c r="G527" s="17"/>
      <c r="H527" s="17"/>
      <c r="I527" s="17"/>
      <c r="J527" s="17"/>
      <c r="K527" s="17"/>
      <c r="L527" s="17"/>
      <c r="M527" s="17"/>
      <c r="N527" s="17"/>
      <c r="O527" s="17"/>
      <c r="P527" s="17"/>
      <c r="Q527" s="17"/>
      <c r="R527" s="17"/>
      <c r="S527" s="17"/>
      <c r="T527" s="17"/>
      <c r="U527" s="17"/>
      <c r="V527" s="17"/>
      <c r="W527" s="17"/>
      <c r="X527" s="17"/>
      <c r="Y527" s="17"/>
      <c r="Z527" s="17"/>
      <c r="AA527" s="17"/>
      <c r="AB527" s="17"/>
      <c r="AC527" s="17"/>
      <c r="AD527" s="17"/>
      <c r="AE527" s="17"/>
      <c r="AF527" s="17"/>
    </row>
    <row r="528" spans="6:32" ht="22.25" customHeight="1" x14ac:dyDescent="0.4">
      <c r="F528" s="17"/>
      <c r="G528" s="17"/>
      <c r="H528" s="17"/>
      <c r="I528" s="17"/>
      <c r="J528" s="17"/>
      <c r="K528" s="17"/>
      <c r="L528" s="17"/>
      <c r="M528" s="17"/>
      <c r="N528" s="17"/>
      <c r="O528" s="17"/>
      <c r="P528" s="17"/>
      <c r="Q528" s="17"/>
      <c r="R528" s="17"/>
      <c r="S528" s="17"/>
      <c r="T528" s="17"/>
      <c r="U528" s="17"/>
      <c r="V528" s="17"/>
      <c r="W528" s="17"/>
      <c r="X528" s="17"/>
      <c r="Y528" s="17"/>
      <c r="Z528" s="17"/>
      <c r="AA528" s="17"/>
      <c r="AB528" s="17"/>
      <c r="AC528" s="17"/>
      <c r="AD528" s="17"/>
      <c r="AE528" s="17"/>
      <c r="AF528" s="17"/>
    </row>
    <row r="529" spans="6:32" ht="22.25" customHeight="1" x14ac:dyDescent="0.4">
      <c r="F529" s="17"/>
      <c r="G529" s="17"/>
      <c r="H529" s="17"/>
      <c r="I529" s="17"/>
      <c r="J529" s="17"/>
      <c r="K529" s="17"/>
      <c r="L529" s="17"/>
      <c r="M529" s="17"/>
      <c r="N529" s="17"/>
      <c r="O529" s="17"/>
      <c r="P529" s="17"/>
      <c r="Q529" s="17"/>
      <c r="R529" s="17"/>
      <c r="S529" s="17"/>
      <c r="T529" s="17"/>
      <c r="U529" s="17"/>
      <c r="V529" s="17"/>
      <c r="W529" s="17"/>
      <c r="X529" s="17"/>
      <c r="Y529" s="17"/>
      <c r="Z529" s="17"/>
      <c r="AA529" s="17"/>
      <c r="AB529" s="17"/>
      <c r="AC529" s="17"/>
      <c r="AD529" s="17"/>
      <c r="AE529" s="17"/>
      <c r="AF529" s="17"/>
    </row>
    <row r="530" spans="6:32" ht="22.25" customHeight="1" x14ac:dyDescent="0.4">
      <c r="F530" s="17"/>
      <c r="G530" s="17"/>
      <c r="H530" s="17"/>
      <c r="I530" s="17"/>
      <c r="J530" s="17"/>
      <c r="K530" s="17"/>
      <c r="L530" s="17"/>
      <c r="M530" s="17"/>
      <c r="N530" s="17"/>
      <c r="O530" s="17"/>
      <c r="P530" s="17"/>
      <c r="Q530" s="17"/>
      <c r="R530" s="17"/>
      <c r="S530" s="17"/>
      <c r="T530" s="17"/>
      <c r="U530" s="17"/>
      <c r="V530" s="17"/>
      <c r="W530" s="17"/>
      <c r="X530" s="17"/>
      <c r="Y530" s="17"/>
      <c r="Z530" s="17"/>
      <c r="AA530" s="17"/>
      <c r="AB530" s="17"/>
      <c r="AC530" s="17"/>
      <c r="AD530" s="17"/>
      <c r="AE530" s="17"/>
      <c r="AF530" s="17"/>
    </row>
    <row r="531" spans="6:32" ht="22.25" customHeight="1" x14ac:dyDescent="0.4">
      <c r="F531" s="17"/>
      <c r="G531" s="17"/>
      <c r="H531" s="17"/>
      <c r="I531" s="17"/>
      <c r="J531" s="17"/>
      <c r="K531" s="17"/>
      <c r="L531" s="17"/>
      <c r="M531" s="17"/>
      <c r="N531" s="17"/>
      <c r="O531" s="17"/>
      <c r="P531" s="17"/>
      <c r="Q531" s="17"/>
      <c r="R531" s="17"/>
      <c r="S531" s="17"/>
      <c r="T531" s="17"/>
      <c r="U531" s="17"/>
      <c r="V531" s="17"/>
      <c r="W531" s="17"/>
      <c r="X531" s="17"/>
      <c r="Y531" s="17"/>
      <c r="Z531" s="17"/>
      <c r="AA531" s="17"/>
      <c r="AB531" s="17"/>
      <c r="AC531" s="17"/>
      <c r="AD531" s="17"/>
      <c r="AE531" s="17"/>
      <c r="AF531" s="17"/>
    </row>
    <row r="532" spans="6:32" ht="22.25" customHeight="1" x14ac:dyDescent="0.4">
      <c r="F532" s="17"/>
      <c r="G532" s="17"/>
      <c r="H532" s="17"/>
      <c r="I532" s="17"/>
      <c r="J532" s="17"/>
      <c r="K532" s="17"/>
      <c r="L532" s="17"/>
      <c r="M532" s="17"/>
      <c r="N532" s="17"/>
      <c r="O532" s="17"/>
      <c r="P532" s="17"/>
      <c r="Q532" s="17"/>
      <c r="R532" s="17"/>
      <c r="S532" s="17"/>
      <c r="T532" s="17"/>
      <c r="U532" s="17"/>
      <c r="V532" s="17"/>
      <c r="W532" s="17"/>
      <c r="X532" s="17"/>
      <c r="Y532" s="17"/>
      <c r="Z532" s="17"/>
      <c r="AA532" s="17"/>
      <c r="AB532" s="17"/>
      <c r="AC532" s="17"/>
      <c r="AD532" s="17"/>
      <c r="AE532" s="17"/>
      <c r="AF532" s="17"/>
    </row>
    <row r="533" spans="6:32" ht="22.25" customHeight="1" x14ac:dyDescent="0.4">
      <c r="F533" s="17"/>
      <c r="G533" s="17"/>
      <c r="H533" s="17"/>
      <c r="I533" s="17"/>
      <c r="J533" s="17"/>
      <c r="K533" s="17"/>
      <c r="L533" s="17"/>
      <c r="M533" s="17"/>
      <c r="N533" s="17"/>
      <c r="O533" s="17"/>
      <c r="P533" s="17"/>
      <c r="Q533" s="17"/>
      <c r="R533" s="17"/>
      <c r="S533" s="17"/>
      <c r="T533" s="17"/>
      <c r="U533" s="17"/>
      <c r="V533" s="17"/>
      <c r="W533" s="17"/>
      <c r="X533" s="17"/>
      <c r="Y533" s="17"/>
      <c r="Z533" s="17"/>
      <c r="AA533" s="17"/>
      <c r="AB533" s="17"/>
      <c r="AC533" s="17"/>
      <c r="AD533" s="17"/>
      <c r="AE533" s="17"/>
      <c r="AF533" s="17"/>
    </row>
    <row r="534" spans="6:32" ht="22.25" customHeight="1" x14ac:dyDescent="0.4">
      <c r="F534" s="17"/>
      <c r="G534" s="17"/>
      <c r="H534" s="17"/>
      <c r="I534" s="17"/>
      <c r="J534" s="17"/>
      <c r="K534" s="17"/>
      <c r="L534" s="17"/>
      <c r="M534" s="17"/>
      <c r="N534" s="17"/>
      <c r="O534" s="17"/>
      <c r="P534" s="17"/>
      <c r="Q534" s="17"/>
      <c r="R534" s="17"/>
      <c r="S534" s="17"/>
      <c r="T534" s="17"/>
      <c r="U534" s="17"/>
      <c r="V534" s="17"/>
      <c r="W534" s="17"/>
      <c r="X534" s="17"/>
      <c r="Y534" s="17"/>
      <c r="Z534" s="17"/>
      <c r="AA534" s="17"/>
      <c r="AB534" s="17"/>
      <c r="AC534" s="17"/>
      <c r="AD534" s="17"/>
      <c r="AE534" s="17"/>
      <c r="AF534" s="17"/>
    </row>
    <row r="535" spans="6:32" ht="22.25" customHeight="1" x14ac:dyDescent="0.4">
      <c r="F535" s="17"/>
      <c r="G535" s="17"/>
      <c r="H535" s="17"/>
      <c r="I535" s="17"/>
      <c r="J535" s="17"/>
      <c r="K535" s="17"/>
      <c r="L535" s="17"/>
      <c r="M535" s="17"/>
      <c r="N535" s="17"/>
      <c r="O535" s="17"/>
      <c r="P535" s="17"/>
      <c r="Q535" s="17"/>
      <c r="R535" s="17"/>
      <c r="S535" s="17"/>
      <c r="T535" s="17"/>
      <c r="U535" s="17"/>
      <c r="V535" s="17"/>
      <c r="W535" s="17"/>
      <c r="X535" s="17"/>
      <c r="Y535" s="17"/>
      <c r="Z535" s="17"/>
      <c r="AA535" s="17"/>
      <c r="AB535" s="17"/>
      <c r="AC535" s="17"/>
      <c r="AD535" s="17"/>
      <c r="AE535" s="17"/>
      <c r="AF535" s="17"/>
    </row>
    <row r="536" spans="6:32" ht="22.25" customHeight="1" x14ac:dyDescent="0.4">
      <c r="F536" s="17"/>
      <c r="G536" s="17"/>
      <c r="H536" s="17"/>
      <c r="I536" s="17"/>
      <c r="J536" s="17"/>
      <c r="K536" s="17"/>
      <c r="L536" s="17"/>
      <c r="M536" s="17"/>
      <c r="N536" s="17"/>
      <c r="O536" s="17"/>
      <c r="P536" s="17"/>
      <c r="Q536" s="17"/>
      <c r="R536" s="17"/>
      <c r="S536" s="17"/>
      <c r="T536" s="17"/>
      <c r="U536" s="17"/>
      <c r="V536" s="17"/>
      <c r="W536" s="17"/>
      <c r="X536" s="17"/>
      <c r="Y536" s="17"/>
      <c r="Z536" s="17"/>
      <c r="AA536" s="17"/>
      <c r="AB536" s="17"/>
      <c r="AC536" s="17"/>
      <c r="AD536" s="17"/>
      <c r="AE536" s="17"/>
      <c r="AF536" s="17"/>
    </row>
    <row r="537" spans="6:32" ht="22.25" customHeight="1" x14ac:dyDescent="0.4">
      <c r="F537" s="17"/>
      <c r="G537" s="17"/>
      <c r="H537" s="17"/>
      <c r="I537" s="17"/>
      <c r="J537" s="17"/>
      <c r="K537" s="17"/>
      <c r="L537" s="17"/>
      <c r="M537" s="17"/>
      <c r="N537" s="17"/>
      <c r="O537" s="17"/>
      <c r="P537" s="17"/>
      <c r="Q537" s="17"/>
      <c r="R537" s="17"/>
      <c r="S537" s="17"/>
      <c r="T537" s="17"/>
      <c r="U537" s="17"/>
      <c r="V537" s="17"/>
      <c r="W537" s="17"/>
      <c r="X537" s="17"/>
      <c r="Y537" s="17"/>
      <c r="Z537" s="17"/>
      <c r="AA537" s="17"/>
      <c r="AB537" s="17"/>
      <c r="AC537" s="17"/>
      <c r="AD537" s="17"/>
      <c r="AE537" s="17"/>
      <c r="AF537" s="17"/>
    </row>
    <row r="538" spans="6:32" ht="22.25" customHeight="1" x14ac:dyDescent="0.4">
      <c r="F538" s="17"/>
      <c r="G538" s="17"/>
      <c r="H538" s="17"/>
      <c r="I538" s="17"/>
      <c r="J538" s="17"/>
      <c r="K538" s="17"/>
      <c r="L538" s="17"/>
      <c r="M538" s="17"/>
      <c r="N538" s="17"/>
      <c r="O538" s="17"/>
      <c r="P538" s="17"/>
      <c r="Q538" s="17"/>
      <c r="R538" s="17"/>
      <c r="S538" s="17"/>
      <c r="T538" s="17"/>
      <c r="U538" s="17"/>
      <c r="V538" s="17"/>
      <c r="W538" s="17"/>
      <c r="X538" s="17"/>
      <c r="Y538" s="17"/>
      <c r="Z538" s="17"/>
      <c r="AA538" s="17"/>
      <c r="AB538" s="17"/>
      <c r="AC538" s="17"/>
      <c r="AD538" s="17"/>
      <c r="AE538" s="17"/>
      <c r="AF538" s="17"/>
    </row>
    <row r="539" spans="6:32" ht="22.25" customHeight="1" x14ac:dyDescent="0.4">
      <c r="F539" s="17"/>
      <c r="G539" s="17"/>
      <c r="H539" s="17"/>
      <c r="I539" s="17"/>
      <c r="J539" s="17"/>
      <c r="K539" s="17"/>
      <c r="L539" s="17"/>
      <c r="M539" s="17"/>
      <c r="N539" s="17"/>
      <c r="O539" s="17"/>
      <c r="P539" s="17"/>
      <c r="Q539" s="17"/>
      <c r="R539" s="17"/>
      <c r="S539" s="17"/>
      <c r="T539" s="17"/>
      <c r="U539" s="17"/>
      <c r="V539" s="17"/>
      <c r="W539" s="17"/>
      <c r="X539" s="17"/>
      <c r="Y539" s="17"/>
      <c r="Z539" s="17"/>
      <c r="AA539" s="17"/>
      <c r="AB539" s="17"/>
      <c r="AC539" s="17"/>
      <c r="AD539" s="17"/>
      <c r="AE539" s="17"/>
      <c r="AF539" s="17"/>
    </row>
    <row r="540" spans="6:32" ht="22.25" customHeight="1" x14ac:dyDescent="0.4">
      <c r="F540" s="17"/>
      <c r="G540" s="17"/>
      <c r="H540" s="17"/>
      <c r="I540" s="17"/>
      <c r="J540" s="17"/>
      <c r="K540" s="17"/>
      <c r="L540" s="17"/>
      <c r="M540" s="17"/>
      <c r="N540" s="17"/>
      <c r="O540" s="17"/>
      <c r="P540" s="17"/>
      <c r="Q540" s="17"/>
      <c r="R540" s="17"/>
      <c r="S540" s="17"/>
      <c r="T540" s="17"/>
      <c r="U540" s="17"/>
      <c r="V540" s="17"/>
      <c r="W540" s="17"/>
      <c r="X540" s="17"/>
      <c r="Y540" s="17"/>
      <c r="Z540" s="17"/>
      <c r="AA540" s="17"/>
      <c r="AB540" s="17"/>
      <c r="AC540" s="17"/>
      <c r="AD540" s="17"/>
      <c r="AE540" s="17"/>
      <c r="AF540" s="17"/>
    </row>
    <row r="541" spans="6:32" ht="22.25" customHeight="1" x14ac:dyDescent="0.4">
      <c r="F541" s="17"/>
      <c r="G541" s="17"/>
      <c r="H541" s="17"/>
      <c r="I541" s="17"/>
      <c r="J541" s="17"/>
      <c r="K541" s="17"/>
      <c r="L541" s="17"/>
      <c r="M541" s="17"/>
      <c r="N541" s="17"/>
      <c r="O541" s="17"/>
      <c r="P541" s="17"/>
      <c r="Q541" s="17"/>
      <c r="R541" s="17"/>
      <c r="S541" s="17"/>
      <c r="T541" s="17"/>
      <c r="U541" s="17"/>
      <c r="V541" s="17"/>
      <c r="W541" s="17"/>
      <c r="X541" s="17"/>
      <c r="Y541" s="17"/>
      <c r="Z541" s="17"/>
      <c r="AA541" s="17"/>
      <c r="AB541" s="17"/>
      <c r="AC541" s="17"/>
      <c r="AD541" s="17"/>
      <c r="AE541" s="17"/>
      <c r="AF541" s="17"/>
    </row>
    <row r="542" spans="6:32" ht="22.25" customHeight="1" x14ac:dyDescent="0.4">
      <c r="F542" s="17"/>
      <c r="G542" s="17"/>
      <c r="H542" s="17"/>
      <c r="I542" s="17"/>
      <c r="J542" s="17"/>
      <c r="K542" s="17"/>
      <c r="L542" s="17"/>
      <c r="M542" s="17"/>
      <c r="N542" s="17"/>
      <c r="O542" s="17"/>
      <c r="P542" s="17"/>
      <c r="Q542" s="17"/>
      <c r="R542" s="17"/>
      <c r="S542" s="17"/>
      <c r="T542" s="17"/>
      <c r="U542" s="17"/>
      <c r="V542" s="17"/>
      <c r="W542" s="17"/>
      <c r="X542" s="17"/>
      <c r="Y542" s="17"/>
      <c r="Z542" s="17"/>
      <c r="AA542" s="17"/>
      <c r="AB542" s="17"/>
      <c r="AC542" s="17"/>
      <c r="AD542" s="17"/>
      <c r="AE542" s="17"/>
      <c r="AF542" s="17"/>
    </row>
    <row r="543" spans="6:32" ht="22.25" customHeight="1" x14ac:dyDescent="0.4">
      <c r="F543" s="17"/>
      <c r="G543" s="17"/>
      <c r="H543" s="17"/>
      <c r="I543" s="17"/>
      <c r="J543" s="17"/>
      <c r="K543" s="17"/>
      <c r="L543" s="17"/>
      <c r="M543" s="17"/>
      <c r="N543" s="17"/>
      <c r="O543" s="17"/>
      <c r="P543" s="17"/>
      <c r="Q543" s="17"/>
      <c r="R543" s="17"/>
      <c r="S543" s="17"/>
      <c r="T543" s="17"/>
      <c r="U543" s="17"/>
      <c r="V543" s="17"/>
      <c r="W543" s="17"/>
      <c r="X543" s="17"/>
      <c r="Y543" s="17"/>
      <c r="Z543" s="17"/>
      <c r="AA543" s="17"/>
      <c r="AB543" s="17"/>
      <c r="AC543" s="17"/>
      <c r="AD543" s="17"/>
      <c r="AE543" s="17"/>
      <c r="AF543" s="17"/>
    </row>
    <row r="544" spans="6:32" ht="22.25" customHeight="1" x14ac:dyDescent="0.4">
      <c r="F544" s="17"/>
      <c r="G544" s="17"/>
      <c r="H544" s="17"/>
      <c r="I544" s="17"/>
      <c r="J544" s="17"/>
      <c r="K544" s="17"/>
      <c r="L544" s="17"/>
      <c r="M544" s="17"/>
      <c r="N544" s="17"/>
      <c r="O544" s="17"/>
      <c r="P544" s="17"/>
      <c r="Q544" s="17"/>
      <c r="R544" s="17"/>
      <c r="S544" s="17"/>
      <c r="T544" s="17"/>
      <c r="U544" s="17"/>
      <c r="V544" s="17"/>
      <c r="W544" s="17"/>
      <c r="X544" s="17"/>
      <c r="Y544" s="17"/>
      <c r="Z544" s="17"/>
      <c r="AA544" s="17"/>
      <c r="AB544" s="17"/>
      <c r="AC544" s="17"/>
      <c r="AD544" s="17"/>
      <c r="AE544" s="17"/>
      <c r="AF544" s="17"/>
    </row>
    <row r="545" spans="6:32" ht="22.25" customHeight="1" x14ac:dyDescent="0.4">
      <c r="F545" s="17"/>
      <c r="G545" s="17"/>
      <c r="H545" s="17"/>
      <c r="I545" s="17"/>
      <c r="J545" s="17"/>
      <c r="K545" s="17"/>
      <c r="L545" s="17"/>
      <c r="M545" s="17"/>
      <c r="N545" s="17"/>
      <c r="O545" s="17"/>
      <c r="P545" s="17"/>
      <c r="Q545" s="17"/>
      <c r="R545" s="17"/>
      <c r="S545" s="17"/>
      <c r="T545" s="17"/>
      <c r="U545" s="17"/>
      <c r="V545" s="17"/>
      <c r="W545" s="17"/>
      <c r="X545" s="17"/>
      <c r="Y545" s="17"/>
      <c r="Z545" s="17"/>
      <c r="AA545" s="17"/>
      <c r="AB545" s="17"/>
      <c r="AC545" s="17"/>
      <c r="AD545" s="17"/>
      <c r="AE545" s="17"/>
      <c r="AF545" s="17"/>
    </row>
    <row r="546" spans="6:32" ht="22.25" customHeight="1" x14ac:dyDescent="0.4">
      <c r="F546" s="17"/>
      <c r="G546" s="17"/>
      <c r="H546" s="17"/>
      <c r="I546" s="17"/>
      <c r="J546" s="17"/>
      <c r="K546" s="17"/>
      <c r="L546" s="17"/>
      <c r="M546" s="17"/>
      <c r="N546" s="17"/>
      <c r="O546" s="17"/>
      <c r="P546" s="17"/>
      <c r="Q546" s="17"/>
      <c r="R546" s="17"/>
      <c r="S546" s="17"/>
      <c r="T546" s="17"/>
      <c r="U546" s="17"/>
      <c r="V546" s="17"/>
      <c r="W546" s="17"/>
      <c r="X546" s="17"/>
      <c r="Y546" s="17"/>
      <c r="Z546" s="17"/>
      <c r="AA546" s="17"/>
      <c r="AB546" s="17"/>
      <c r="AC546" s="17"/>
      <c r="AD546" s="17"/>
      <c r="AE546" s="17"/>
      <c r="AF546" s="17"/>
    </row>
    <row r="547" spans="6:32" ht="22.25" customHeight="1" x14ac:dyDescent="0.4">
      <c r="F547" s="17"/>
      <c r="G547" s="17"/>
      <c r="H547" s="17"/>
      <c r="I547" s="17"/>
      <c r="J547" s="17"/>
      <c r="K547" s="17"/>
      <c r="L547" s="17"/>
      <c r="M547" s="17"/>
      <c r="N547" s="17"/>
      <c r="O547" s="17"/>
      <c r="P547" s="17"/>
      <c r="Q547" s="17"/>
      <c r="R547" s="17"/>
      <c r="S547" s="17"/>
      <c r="T547" s="17"/>
      <c r="U547" s="17"/>
      <c r="V547" s="17"/>
      <c r="W547" s="17"/>
      <c r="X547" s="17"/>
      <c r="Y547" s="17"/>
      <c r="Z547" s="17"/>
      <c r="AA547" s="17"/>
      <c r="AB547" s="17"/>
      <c r="AC547" s="17"/>
      <c r="AD547" s="17"/>
      <c r="AE547" s="17"/>
      <c r="AF547" s="17"/>
    </row>
    <row r="548" spans="6:32" ht="22.25" customHeight="1" x14ac:dyDescent="0.4">
      <c r="F548" s="17"/>
      <c r="G548" s="17"/>
      <c r="H548" s="17"/>
      <c r="I548" s="17"/>
      <c r="J548" s="17"/>
      <c r="K548" s="17"/>
      <c r="L548" s="17"/>
      <c r="M548" s="17"/>
      <c r="N548" s="17"/>
      <c r="O548" s="17"/>
      <c r="P548" s="17"/>
      <c r="Q548" s="17"/>
      <c r="R548" s="17"/>
      <c r="S548" s="17"/>
      <c r="T548" s="17"/>
      <c r="U548" s="17"/>
      <c r="V548" s="17"/>
      <c r="W548" s="17"/>
      <c r="X548" s="17"/>
      <c r="Y548" s="17"/>
      <c r="Z548" s="17"/>
      <c r="AA548" s="17"/>
      <c r="AB548" s="17"/>
      <c r="AC548" s="17"/>
      <c r="AD548" s="17"/>
      <c r="AE548" s="17"/>
      <c r="AF548" s="17"/>
    </row>
    <row r="549" spans="6:32" ht="22.25" customHeight="1" x14ac:dyDescent="0.4">
      <c r="F549" s="17"/>
      <c r="G549" s="17"/>
      <c r="H549" s="17"/>
      <c r="I549" s="17"/>
      <c r="J549" s="17"/>
      <c r="K549" s="17"/>
      <c r="L549" s="17"/>
      <c r="M549" s="17"/>
      <c r="N549" s="17"/>
      <c r="O549" s="17"/>
      <c r="P549" s="17"/>
      <c r="Q549" s="17"/>
      <c r="R549" s="17"/>
      <c r="S549" s="17"/>
      <c r="T549" s="17"/>
      <c r="U549" s="17"/>
      <c r="V549" s="17"/>
      <c r="W549" s="17"/>
      <c r="X549" s="17"/>
      <c r="Y549" s="17"/>
      <c r="Z549" s="17"/>
      <c r="AA549" s="17"/>
      <c r="AB549" s="17"/>
      <c r="AC549" s="17"/>
      <c r="AD549" s="17"/>
      <c r="AE549" s="17"/>
      <c r="AF549" s="17"/>
    </row>
    <row r="550" spans="6:32" ht="22.25" customHeight="1" x14ac:dyDescent="0.4">
      <c r="F550" s="17"/>
      <c r="G550" s="17"/>
      <c r="H550" s="17"/>
      <c r="I550" s="17"/>
      <c r="J550" s="17"/>
      <c r="K550" s="17"/>
      <c r="L550" s="17"/>
      <c r="M550" s="17"/>
      <c r="N550" s="17"/>
      <c r="O550" s="17"/>
      <c r="P550" s="17"/>
      <c r="Q550" s="17"/>
      <c r="R550" s="17"/>
      <c r="S550" s="17"/>
      <c r="T550" s="17"/>
      <c r="U550" s="17"/>
      <c r="V550" s="17"/>
      <c r="W550" s="17"/>
      <c r="X550" s="17"/>
      <c r="Y550" s="17"/>
      <c r="Z550" s="17"/>
      <c r="AA550" s="17"/>
      <c r="AB550" s="17"/>
      <c r="AC550" s="17"/>
      <c r="AD550" s="17"/>
      <c r="AE550" s="17"/>
      <c r="AF550" s="17"/>
    </row>
    <row r="551" spans="6:32" ht="22.25" customHeight="1" x14ac:dyDescent="0.4">
      <c r="F551" s="17"/>
      <c r="G551" s="17"/>
      <c r="H551" s="17"/>
      <c r="I551" s="17"/>
      <c r="J551" s="17"/>
      <c r="K551" s="17"/>
      <c r="L551" s="17"/>
      <c r="M551" s="17"/>
      <c r="N551" s="17"/>
      <c r="O551" s="17"/>
      <c r="P551" s="17"/>
      <c r="Q551" s="17"/>
      <c r="R551" s="17"/>
      <c r="S551" s="17"/>
      <c r="T551" s="17"/>
      <c r="U551" s="17"/>
      <c r="V551" s="17"/>
      <c r="W551" s="17"/>
      <c r="X551" s="17"/>
      <c r="Y551" s="17"/>
      <c r="Z551" s="17"/>
      <c r="AA551" s="17"/>
      <c r="AB551" s="17"/>
      <c r="AC551" s="17"/>
      <c r="AD551" s="17"/>
      <c r="AE551" s="17"/>
      <c r="AF551" s="17"/>
    </row>
    <row r="552" spans="6:32" ht="22.25" customHeight="1" x14ac:dyDescent="0.4">
      <c r="F552" s="17"/>
      <c r="G552" s="17"/>
      <c r="H552" s="17"/>
      <c r="I552" s="17"/>
      <c r="J552" s="17"/>
      <c r="K552" s="17"/>
      <c r="L552" s="17"/>
      <c r="M552" s="17"/>
      <c r="N552" s="17"/>
      <c r="O552" s="17"/>
      <c r="P552" s="17"/>
      <c r="Q552" s="17"/>
      <c r="R552" s="17"/>
      <c r="S552" s="17"/>
      <c r="T552" s="17"/>
      <c r="U552" s="17"/>
      <c r="V552" s="17"/>
      <c r="W552" s="17"/>
      <c r="X552" s="17"/>
      <c r="Y552" s="17"/>
      <c r="Z552" s="17"/>
      <c r="AA552" s="17"/>
      <c r="AB552" s="17"/>
      <c r="AC552" s="17"/>
      <c r="AD552" s="17"/>
      <c r="AE552" s="17"/>
      <c r="AF552" s="17"/>
    </row>
    <row r="553" spans="6:32" ht="22.25" customHeight="1" x14ac:dyDescent="0.4">
      <c r="F553" s="17"/>
      <c r="G553" s="17"/>
      <c r="H553" s="17"/>
      <c r="I553" s="17"/>
      <c r="J553" s="17"/>
      <c r="K553" s="17"/>
      <c r="L553" s="17"/>
      <c r="M553" s="17"/>
      <c r="N553" s="17"/>
      <c r="O553" s="17"/>
      <c r="P553" s="17"/>
      <c r="Q553" s="17"/>
      <c r="R553" s="17"/>
      <c r="S553" s="17"/>
      <c r="T553" s="17"/>
      <c r="U553" s="17"/>
      <c r="V553" s="17"/>
      <c r="W553" s="17"/>
      <c r="X553" s="17"/>
      <c r="Y553" s="17"/>
      <c r="Z553" s="17"/>
      <c r="AA553" s="17"/>
      <c r="AB553" s="17"/>
      <c r="AC553" s="17"/>
      <c r="AD553" s="17"/>
      <c r="AE553" s="17"/>
      <c r="AF553" s="17"/>
    </row>
    <row r="554" spans="6:32" ht="22.25" customHeight="1" x14ac:dyDescent="0.4">
      <c r="F554" s="17"/>
      <c r="G554" s="17"/>
      <c r="H554" s="17"/>
      <c r="I554" s="17"/>
      <c r="J554" s="17"/>
      <c r="K554" s="17"/>
      <c r="L554" s="17"/>
      <c r="M554" s="17"/>
      <c r="N554" s="17"/>
      <c r="O554" s="17"/>
      <c r="P554" s="17"/>
      <c r="Q554" s="17"/>
      <c r="R554" s="17"/>
      <c r="S554" s="17"/>
      <c r="T554" s="17"/>
      <c r="U554" s="17"/>
      <c r="V554" s="17"/>
      <c r="W554" s="17"/>
      <c r="X554" s="17"/>
      <c r="Y554" s="17"/>
      <c r="Z554" s="17"/>
      <c r="AA554" s="17"/>
      <c r="AB554" s="17"/>
      <c r="AC554" s="17"/>
      <c r="AD554" s="17"/>
      <c r="AE554" s="17"/>
      <c r="AF554" s="17"/>
    </row>
    <row r="555" spans="6:32" ht="22.25" customHeight="1" x14ac:dyDescent="0.4">
      <c r="F555" s="17"/>
      <c r="G555" s="17"/>
      <c r="H555" s="17"/>
      <c r="I555" s="17"/>
      <c r="J555" s="17"/>
      <c r="K555" s="17"/>
      <c r="L555" s="17"/>
      <c r="M555" s="17"/>
      <c r="N555" s="17"/>
      <c r="O555" s="17"/>
      <c r="P555" s="17"/>
      <c r="Q555" s="17"/>
      <c r="R555" s="17"/>
      <c r="S555" s="17"/>
      <c r="T555" s="17"/>
      <c r="U555" s="17"/>
      <c r="V555" s="17"/>
      <c r="W555" s="17"/>
      <c r="X555" s="17"/>
      <c r="Y555" s="17"/>
      <c r="Z555" s="17"/>
      <c r="AA555" s="17"/>
      <c r="AB555" s="17"/>
      <c r="AC555" s="17"/>
      <c r="AD555" s="17"/>
      <c r="AE555" s="17"/>
      <c r="AF555" s="17"/>
    </row>
    <row r="556" spans="6:32" ht="22.25" customHeight="1" x14ac:dyDescent="0.4">
      <c r="F556" s="17"/>
      <c r="G556" s="17"/>
      <c r="H556" s="17"/>
      <c r="I556" s="17"/>
      <c r="J556" s="17"/>
      <c r="K556" s="17"/>
      <c r="L556" s="17"/>
      <c r="M556" s="17"/>
      <c r="N556" s="17"/>
      <c r="O556" s="17"/>
      <c r="P556" s="17"/>
      <c r="Q556" s="17"/>
      <c r="R556" s="17"/>
      <c r="S556" s="17"/>
      <c r="T556" s="17"/>
      <c r="U556" s="17"/>
      <c r="V556" s="17"/>
      <c r="W556" s="17"/>
      <c r="X556" s="17"/>
      <c r="Y556" s="17"/>
      <c r="Z556" s="17"/>
      <c r="AA556" s="17"/>
      <c r="AB556" s="17"/>
      <c r="AC556" s="17"/>
      <c r="AD556" s="17"/>
      <c r="AE556" s="17"/>
      <c r="AF556" s="17"/>
    </row>
    <row r="557" spans="6:32" ht="22.25" customHeight="1" x14ac:dyDescent="0.4">
      <c r="F557" s="17"/>
      <c r="G557" s="17"/>
      <c r="H557" s="17"/>
      <c r="I557" s="17"/>
      <c r="J557" s="17"/>
      <c r="K557" s="17"/>
      <c r="L557" s="17"/>
      <c r="M557" s="17"/>
      <c r="N557" s="17"/>
      <c r="O557" s="17"/>
      <c r="P557" s="17"/>
      <c r="Q557" s="17"/>
      <c r="R557" s="17"/>
      <c r="S557" s="17"/>
      <c r="T557" s="17"/>
      <c r="U557" s="17"/>
      <c r="V557" s="17"/>
      <c r="W557" s="17"/>
      <c r="X557" s="17"/>
      <c r="Y557" s="17"/>
      <c r="Z557" s="17"/>
      <c r="AA557" s="17"/>
      <c r="AB557" s="17"/>
      <c r="AC557" s="17"/>
      <c r="AD557" s="17"/>
      <c r="AE557" s="17"/>
      <c r="AF557" s="17"/>
    </row>
    <row r="558" spans="6:32" ht="22.25" customHeight="1" x14ac:dyDescent="0.4">
      <c r="F558" s="17"/>
      <c r="G558" s="17"/>
      <c r="H558" s="17"/>
      <c r="I558" s="17"/>
      <c r="J558" s="17"/>
      <c r="K558" s="17"/>
      <c r="L558" s="17"/>
      <c r="M558" s="17"/>
      <c r="N558" s="17"/>
      <c r="O558" s="17"/>
      <c r="P558" s="17"/>
      <c r="Q558" s="17"/>
      <c r="R558" s="17"/>
      <c r="S558" s="17"/>
      <c r="T558" s="17"/>
      <c r="U558" s="17"/>
      <c r="V558" s="17"/>
      <c r="W558" s="17"/>
      <c r="X558" s="17"/>
      <c r="Y558" s="17"/>
      <c r="Z558" s="17"/>
      <c r="AA558" s="17"/>
      <c r="AB558" s="17"/>
      <c r="AC558" s="17"/>
      <c r="AD558" s="17"/>
      <c r="AE558" s="17"/>
      <c r="AF558" s="17"/>
    </row>
    <row r="559" spans="6:32" ht="22.25" customHeight="1" x14ac:dyDescent="0.4">
      <c r="F559" s="17"/>
      <c r="G559" s="17"/>
      <c r="H559" s="17"/>
      <c r="I559" s="17"/>
      <c r="J559" s="17"/>
      <c r="K559" s="17"/>
      <c r="L559" s="17"/>
      <c r="M559" s="17"/>
      <c r="N559" s="17"/>
      <c r="O559" s="17"/>
      <c r="P559" s="17"/>
      <c r="Q559" s="17"/>
      <c r="R559" s="17"/>
      <c r="S559" s="17"/>
      <c r="T559" s="17"/>
      <c r="U559" s="17"/>
      <c r="V559" s="17"/>
      <c r="W559" s="17"/>
      <c r="X559" s="17"/>
      <c r="Y559" s="17"/>
      <c r="Z559" s="17"/>
      <c r="AA559" s="17"/>
      <c r="AB559" s="17"/>
      <c r="AC559" s="17"/>
      <c r="AD559" s="17"/>
      <c r="AE559" s="17"/>
      <c r="AF559" s="17"/>
    </row>
    <row r="560" spans="6:32" ht="22.25" customHeight="1" x14ac:dyDescent="0.4">
      <c r="F560" s="17"/>
      <c r="G560" s="17"/>
      <c r="H560" s="17"/>
      <c r="I560" s="17"/>
      <c r="J560" s="17"/>
      <c r="K560" s="17"/>
      <c r="L560" s="17"/>
      <c r="M560" s="17"/>
      <c r="N560" s="17"/>
      <c r="O560" s="17"/>
      <c r="P560" s="17"/>
      <c r="Q560" s="17"/>
      <c r="R560" s="17"/>
      <c r="S560" s="17"/>
      <c r="T560" s="17"/>
      <c r="U560" s="17"/>
      <c r="V560" s="17"/>
      <c r="W560" s="17"/>
      <c r="X560" s="17"/>
      <c r="Y560" s="17"/>
      <c r="Z560" s="17"/>
      <c r="AA560" s="17"/>
      <c r="AB560" s="17"/>
      <c r="AC560" s="17"/>
      <c r="AD560" s="17"/>
      <c r="AE560" s="17"/>
      <c r="AF560" s="17"/>
    </row>
    <row r="561" spans="6:32" ht="22.25" customHeight="1" x14ac:dyDescent="0.4">
      <c r="F561" s="17"/>
      <c r="G561" s="17"/>
      <c r="H561" s="17"/>
      <c r="I561" s="17"/>
      <c r="J561" s="17"/>
      <c r="K561" s="17"/>
      <c r="L561" s="17"/>
      <c r="M561" s="17"/>
      <c r="N561" s="17"/>
      <c r="O561" s="17"/>
      <c r="P561" s="17"/>
      <c r="Q561" s="17"/>
      <c r="R561" s="17"/>
      <c r="S561" s="17"/>
      <c r="T561" s="17"/>
      <c r="U561" s="17"/>
      <c r="V561" s="17"/>
      <c r="W561" s="17"/>
      <c r="X561" s="17"/>
      <c r="Y561" s="17"/>
      <c r="Z561" s="17"/>
      <c r="AA561" s="17"/>
      <c r="AB561" s="17"/>
      <c r="AC561" s="17"/>
      <c r="AD561" s="17"/>
      <c r="AE561" s="17"/>
      <c r="AF561" s="17"/>
    </row>
    <row r="562" spans="6:32" ht="22.25" customHeight="1" x14ac:dyDescent="0.4">
      <c r="F562" s="17"/>
      <c r="G562" s="17"/>
      <c r="H562" s="17"/>
      <c r="I562" s="17"/>
      <c r="J562" s="17"/>
      <c r="K562" s="17"/>
      <c r="L562" s="17"/>
      <c r="M562" s="17"/>
      <c r="N562" s="17"/>
      <c r="O562" s="17"/>
      <c r="P562" s="17"/>
      <c r="Q562" s="17"/>
      <c r="R562" s="17"/>
      <c r="S562" s="17"/>
      <c r="T562" s="17"/>
      <c r="U562" s="17"/>
      <c r="V562" s="17"/>
      <c r="W562" s="17"/>
      <c r="X562" s="17"/>
      <c r="Y562" s="17"/>
      <c r="Z562" s="17"/>
      <c r="AA562" s="17"/>
      <c r="AB562" s="17"/>
      <c r="AC562" s="17"/>
      <c r="AD562" s="17"/>
      <c r="AE562" s="17"/>
      <c r="AF562" s="17"/>
    </row>
    <row r="563" spans="6:32" ht="22.25" customHeight="1" x14ac:dyDescent="0.4">
      <c r="F563" s="17"/>
      <c r="G563" s="17"/>
      <c r="H563" s="17"/>
      <c r="I563" s="17"/>
      <c r="J563" s="17"/>
      <c r="K563" s="17"/>
      <c r="L563" s="17"/>
      <c r="M563" s="17"/>
      <c r="N563" s="17"/>
      <c r="O563" s="17"/>
      <c r="P563" s="17"/>
      <c r="Q563" s="17"/>
      <c r="R563" s="17"/>
      <c r="S563" s="17"/>
      <c r="T563" s="17"/>
      <c r="U563" s="17"/>
      <c r="V563" s="17"/>
      <c r="W563" s="17"/>
      <c r="X563" s="17"/>
      <c r="Y563" s="17"/>
      <c r="Z563" s="17"/>
      <c r="AA563" s="17"/>
      <c r="AB563" s="17"/>
      <c r="AC563" s="17"/>
      <c r="AD563" s="17"/>
      <c r="AE563" s="17"/>
      <c r="AF563" s="17"/>
    </row>
    <row r="564" spans="6:32" ht="22.25" customHeight="1" x14ac:dyDescent="0.4">
      <c r="F564" s="17"/>
      <c r="G564" s="17"/>
      <c r="H564" s="17"/>
      <c r="I564" s="17"/>
      <c r="J564" s="17"/>
      <c r="K564" s="17"/>
      <c r="L564" s="17"/>
      <c r="M564" s="17"/>
      <c r="N564" s="17"/>
      <c r="O564" s="17"/>
      <c r="P564" s="17"/>
      <c r="Q564" s="17"/>
      <c r="R564" s="17"/>
      <c r="S564" s="17"/>
      <c r="T564" s="17"/>
      <c r="U564" s="17"/>
      <c r="V564" s="17"/>
      <c r="W564" s="17"/>
      <c r="X564" s="17"/>
      <c r="Y564" s="17"/>
      <c r="Z564" s="17"/>
      <c r="AA564" s="17"/>
      <c r="AB564" s="17"/>
      <c r="AC564" s="17"/>
      <c r="AD564" s="17"/>
      <c r="AE564" s="17"/>
      <c r="AF564" s="17"/>
    </row>
    <row r="565" spans="6:32" ht="22.25" customHeight="1" x14ac:dyDescent="0.4">
      <c r="F565" s="17"/>
      <c r="G565" s="17"/>
      <c r="H565" s="17"/>
      <c r="I565" s="17"/>
      <c r="J565" s="17"/>
      <c r="K565" s="17"/>
      <c r="L565" s="17"/>
      <c r="M565" s="17"/>
      <c r="N565" s="17"/>
      <c r="O565" s="17"/>
      <c r="P565" s="17"/>
      <c r="Q565" s="17"/>
      <c r="R565" s="17"/>
      <c r="S565" s="17"/>
      <c r="T565" s="17"/>
      <c r="U565" s="17"/>
      <c r="V565" s="17"/>
      <c r="W565" s="17"/>
      <c r="X565" s="17"/>
      <c r="Y565" s="17"/>
      <c r="Z565" s="17"/>
      <c r="AA565" s="17"/>
      <c r="AB565" s="17"/>
      <c r="AC565" s="17"/>
      <c r="AD565" s="17"/>
      <c r="AE565" s="17"/>
      <c r="AF565" s="17"/>
    </row>
    <row r="566" spans="6:32" ht="22.25" customHeight="1" x14ac:dyDescent="0.4">
      <c r="F566" s="17"/>
      <c r="G566" s="17"/>
      <c r="H566" s="17"/>
      <c r="I566" s="17"/>
      <c r="J566" s="17"/>
      <c r="K566" s="17"/>
      <c r="L566" s="17"/>
      <c r="M566" s="17"/>
      <c r="N566" s="17"/>
      <c r="O566" s="17"/>
      <c r="P566" s="17"/>
      <c r="Q566" s="17"/>
      <c r="R566" s="17"/>
      <c r="S566" s="17"/>
      <c r="T566" s="17"/>
      <c r="U566" s="17"/>
      <c r="V566" s="17"/>
      <c r="W566" s="17"/>
      <c r="X566" s="17"/>
      <c r="Y566" s="17"/>
      <c r="Z566" s="17"/>
      <c r="AA566" s="17"/>
      <c r="AB566" s="17"/>
      <c r="AC566" s="17"/>
      <c r="AD566" s="17"/>
      <c r="AE566" s="17"/>
      <c r="AF566" s="17"/>
    </row>
    <row r="567" spans="6:32" ht="22.25" customHeight="1" x14ac:dyDescent="0.4">
      <c r="F567" s="17"/>
      <c r="G567" s="17"/>
      <c r="H567" s="17"/>
      <c r="I567" s="17"/>
      <c r="J567" s="17"/>
      <c r="K567" s="17"/>
      <c r="L567" s="17"/>
      <c r="M567" s="17"/>
      <c r="N567" s="17"/>
      <c r="O567" s="17"/>
      <c r="P567" s="17"/>
      <c r="Q567" s="17"/>
      <c r="R567" s="17"/>
      <c r="S567" s="17"/>
      <c r="T567" s="17"/>
      <c r="U567" s="17"/>
      <c r="V567" s="17"/>
      <c r="W567" s="17"/>
      <c r="X567" s="17"/>
      <c r="Y567" s="17"/>
      <c r="Z567" s="17"/>
      <c r="AA567" s="17"/>
      <c r="AB567" s="17"/>
      <c r="AC567" s="17"/>
      <c r="AD567" s="17"/>
      <c r="AE567" s="17"/>
      <c r="AF567" s="17"/>
    </row>
    <row r="568" spans="6:32" ht="22.25" customHeight="1" x14ac:dyDescent="0.4">
      <c r="F568" s="17"/>
      <c r="G568" s="17"/>
      <c r="H568" s="17"/>
      <c r="I568" s="17"/>
      <c r="J568" s="17"/>
      <c r="K568" s="17"/>
      <c r="L568" s="17"/>
      <c r="M568" s="17"/>
      <c r="N568" s="17"/>
      <c r="O568" s="17"/>
      <c r="P568" s="17"/>
      <c r="Q568" s="17"/>
      <c r="R568" s="17"/>
      <c r="S568" s="17"/>
      <c r="T568" s="17"/>
      <c r="U568" s="17"/>
      <c r="V568" s="17"/>
      <c r="W568" s="17"/>
      <c r="X568" s="17"/>
      <c r="Y568" s="17"/>
      <c r="Z568" s="17"/>
      <c r="AA568" s="17"/>
      <c r="AB568" s="17"/>
      <c r="AC568" s="17"/>
      <c r="AD568" s="17"/>
      <c r="AE568" s="17"/>
      <c r="AF568" s="17"/>
    </row>
    <row r="569" spans="6:32" ht="22.25" customHeight="1" x14ac:dyDescent="0.4">
      <c r="F569" s="17"/>
      <c r="G569" s="17"/>
      <c r="H569" s="17"/>
      <c r="I569" s="17"/>
      <c r="J569" s="17"/>
      <c r="K569" s="17"/>
      <c r="L569" s="17"/>
      <c r="M569" s="17"/>
      <c r="N569" s="17"/>
      <c r="O569" s="17"/>
      <c r="P569" s="17"/>
      <c r="Q569" s="17"/>
      <c r="R569" s="17"/>
      <c r="S569" s="17"/>
      <c r="T569" s="17"/>
      <c r="U569" s="17"/>
      <c r="V569" s="17"/>
      <c r="W569" s="17"/>
      <c r="X569" s="17"/>
      <c r="Y569" s="17"/>
      <c r="Z569" s="17"/>
      <c r="AA569" s="17"/>
      <c r="AB569" s="17"/>
      <c r="AC569" s="17"/>
      <c r="AD569" s="17"/>
      <c r="AE569" s="17"/>
      <c r="AF569" s="17"/>
    </row>
    <row r="570" spans="6:32" ht="22.25" customHeight="1" x14ac:dyDescent="0.4">
      <c r="F570" s="17"/>
      <c r="G570" s="17"/>
      <c r="H570" s="17"/>
      <c r="I570" s="17"/>
      <c r="J570" s="17"/>
      <c r="K570" s="17"/>
      <c r="L570" s="17"/>
      <c r="M570" s="17"/>
      <c r="N570" s="17"/>
      <c r="O570" s="17"/>
      <c r="P570" s="17"/>
      <c r="Q570" s="17"/>
      <c r="R570" s="17"/>
      <c r="S570" s="17"/>
      <c r="T570" s="17"/>
      <c r="U570" s="17"/>
      <c r="V570" s="17"/>
      <c r="W570" s="17"/>
      <c r="X570" s="17"/>
      <c r="Y570" s="17"/>
      <c r="Z570" s="17"/>
      <c r="AA570" s="17"/>
      <c r="AB570" s="17"/>
      <c r="AC570" s="17"/>
      <c r="AD570" s="17"/>
      <c r="AE570" s="17"/>
      <c r="AF570" s="17"/>
    </row>
    <row r="571" spans="6:32" ht="22.25" customHeight="1" x14ac:dyDescent="0.4">
      <c r="F571" s="17"/>
      <c r="G571" s="17"/>
      <c r="H571" s="17"/>
      <c r="I571" s="17"/>
      <c r="J571" s="17"/>
      <c r="K571" s="17"/>
      <c r="L571" s="17"/>
      <c r="M571" s="17"/>
      <c r="N571" s="17"/>
      <c r="O571" s="17"/>
      <c r="P571" s="17"/>
      <c r="Q571" s="17"/>
      <c r="R571" s="17"/>
      <c r="S571" s="17"/>
      <c r="T571" s="17"/>
      <c r="U571" s="17"/>
      <c r="V571" s="17"/>
      <c r="W571" s="17"/>
      <c r="X571" s="17"/>
      <c r="Y571" s="17"/>
      <c r="Z571" s="17"/>
      <c r="AA571" s="17"/>
      <c r="AB571" s="17"/>
      <c r="AC571" s="17"/>
      <c r="AD571" s="17"/>
      <c r="AE571" s="17"/>
      <c r="AF571" s="17"/>
    </row>
    <row r="572" spans="6:32" ht="22.25" customHeight="1" x14ac:dyDescent="0.4">
      <c r="F572" s="17"/>
      <c r="G572" s="17"/>
      <c r="H572" s="17"/>
      <c r="I572" s="17"/>
      <c r="J572" s="17"/>
      <c r="K572" s="17"/>
      <c r="L572" s="17"/>
      <c r="M572" s="17"/>
      <c r="N572" s="17"/>
      <c r="O572" s="17"/>
      <c r="P572" s="17"/>
      <c r="Q572" s="17"/>
      <c r="R572" s="17"/>
      <c r="S572" s="17"/>
      <c r="T572" s="17"/>
      <c r="U572" s="17"/>
      <c r="V572" s="17"/>
      <c r="W572" s="17"/>
      <c r="X572" s="17"/>
      <c r="Y572" s="17"/>
      <c r="Z572" s="17"/>
      <c r="AA572" s="17"/>
      <c r="AB572" s="17"/>
      <c r="AC572" s="17"/>
      <c r="AD572" s="17"/>
      <c r="AE572" s="17"/>
      <c r="AF572" s="17"/>
    </row>
    <row r="573" spans="6:32" ht="22.25" customHeight="1" x14ac:dyDescent="0.4">
      <c r="F573" s="17"/>
      <c r="G573" s="17"/>
      <c r="H573" s="17"/>
      <c r="I573" s="17"/>
      <c r="J573" s="17"/>
      <c r="K573" s="17"/>
      <c r="L573" s="17"/>
      <c r="M573" s="17"/>
      <c r="N573" s="17"/>
      <c r="O573" s="17"/>
      <c r="P573" s="17"/>
      <c r="Q573" s="17"/>
      <c r="R573" s="17"/>
      <c r="S573" s="17"/>
      <c r="T573" s="17"/>
      <c r="U573" s="17"/>
      <c r="V573" s="17"/>
      <c r="W573" s="17"/>
      <c r="X573" s="17"/>
      <c r="Y573" s="17"/>
      <c r="Z573" s="17"/>
      <c r="AA573" s="17"/>
      <c r="AB573" s="17"/>
      <c r="AC573" s="17"/>
      <c r="AD573" s="17"/>
      <c r="AE573" s="17"/>
      <c r="AF573" s="17"/>
    </row>
    <row r="574" spans="6:32" ht="22.25" customHeight="1" x14ac:dyDescent="0.4">
      <c r="F574" s="17"/>
      <c r="G574" s="17"/>
      <c r="H574" s="17"/>
      <c r="I574" s="17"/>
      <c r="J574" s="17"/>
      <c r="K574" s="17"/>
      <c r="L574" s="17"/>
      <c r="M574" s="17"/>
      <c r="N574" s="17"/>
      <c r="O574" s="17"/>
      <c r="P574" s="17"/>
      <c r="Q574" s="17"/>
      <c r="R574" s="17"/>
      <c r="S574" s="17"/>
      <c r="T574" s="17"/>
      <c r="U574" s="17"/>
      <c r="V574" s="17"/>
      <c r="W574" s="17"/>
      <c r="X574" s="17"/>
      <c r="Y574" s="17"/>
      <c r="Z574" s="17"/>
      <c r="AA574" s="17"/>
      <c r="AB574" s="17"/>
      <c r="AC574" s="17"/>
      <c r="AD574" s="17"/>
      <c r="AE574" s="17"/>
      <c r="AF574" s="17"/>
    </row>
    <row r="575" spans="6:32" ht="22.25" customHeight="1" x14ac:dyDescent="0.4">
      <c r="F575" s="17"/>
      <c r="G575" s="17"/>
      <c r="H575" s="17"/>
      <c r="I575" s="17"/>
      <c r="J575" s="17"/>
      <c r="K575" s="17"/>
      <c r="L575" s="17"/>
      <c r="M575" s="17"/>
      <c r="N575" s="17"/>
      <c r="O575" s="17"/>
      <c r="P575" s="17"/>
      <c r="Q575" s="17"/>
      <c r="R575" s="17"/>
      <c r="S575" s="17"/>
      <c r="T575" s="17"/>
      <c r="U575" s="17"/>
      <c r="V575" s="17"/>
      <c r="W575" s="17"/>
      <c r="X575" s="17"/>
      <c r="Y575" s="17"/>
      <c r="Z575" s="17"/>
      <c r="AA575" s="17"/>
      <c r="AB575" s="17"/>
      <c r="AC575" s="17"/>
      <c r="AD575" s="17"/>
      <c r="AE575" s="17"/>
      <c r="AF575" s="17"/>
    </row>
    <row r="576" spans="6:32" ht="22.25" customHeight="1" x14ac:dyDescent="0.4">
      <c r="F576" s="17"/>
      <c r="G576" s="17"/>
      <c r="H576" s="17"/>
      <c r="I576" s="17"/>
      <c r="J576" s="17"/>
      <c r="K576" s="17"/>
      <c r="L576" s="17"/>
      <c r="M576" s="17"/>
      <c r="N576" s="17"/>
      <c r="O576" s="17"/>
      <c r="P576" s="17"/>
      <c r="Q576" s="17"/>
      <c r="R576" s="17"/>
      <c r="S576" s="17"/>
      <c r="T576" s="17"/>
      <c r="U576" s="17"/>
      <c r="V576" s="17"/>
      <c r="W576" s="17"/>
      <c r="X576" s="17"/>
      <c r="Y576" s="17"/>
      <c r="Z576" s="17"/>
      <c r="AA576" s="17"/>
      <c r="AB576" s="17"/>
      <c r="AC576" s="17"/>
      <c r="AD576" s="17"/>
      <c r="AE576" s="17"/>
      <c r="AF576" s="17"/>
    </row>
    <row r="577" spans="6:32" ht="22.25" customHeight="1" x14ac:dyDescent="0.4">
      <c r="F577" s="17"/>
      <c r="G577" s="17"/>
      <c r="H577" s="17"/>
      <c r="I577" s="17"/>
      <c r="J577" s="17"/>
      <c r="K577" s="17"/>
      <c r="L577" s="17"/>
      <c r="M577" s="17"/>
      <c r="N577" s="17"/>
      <c r="O577" s="17"/>
      <c r="P577" s="17"/>
      <c r="Q577" s="17"/>
      <c r="R577" s="17"/>
      <c r="S577" s="17"/>
      <c r="T577" s="17"/>
      <c r="U577" s="17"/>
      <c r="V577" s="17"/>
      <c r="W577" s="17"/>
      <c r="X577" s="17"/>
      <c r="Y577" s="17"/>
      <c r="Z577" s="17"/>
      <c r="AA577" s="17"/>
      <c r="AB577" s="17"/>
      <c r="AC577" s="17"/>
      <c r="AD577" s="17"/>
      <c r="AE577" s="17"/>
      <c r="AF577" s="17"/>
    </row>
    <row r="578" spans="6:32" ht="22.25" customHeight="1" x14ac:dyDescent="0.4">
      <c r="F578" s="17"/>
      <c r="G578" s="17"/>
      <c r="H578" s="17"/>
      <c r="I578" s="17"/>
      <c r="J578" s="17"/>
      <c r="K578" s="17"/>
      <c r="L578" s="17"/>
      <c r="M578" s="17"/>
      <c r="N578" s="17"/>
      <c r="O578" s="17"/>
      <c r="P578" s="17"/>
      <c r="Q578" s="17"/>
      <c r="R578" s="17"/>
      <c r="S578" s="17"/>
      <c r="T578" s="17"/>
      <c r="U578" s="17"/>
      <c r="V578" s="17"/>
      <c r="W578" s="17"/>
      <c r="X578" s="17"/>
      <c r="Y578" s="17"/>
      <c r="Z578" s="17"/>
      <c r="AA578" s="17"/>
      <c r="AB578" s="17"/>
      <c r="AC578" s="17"/>
      <c r="AD578" s="17"/>
      <c r="AE578" s="17"/>
      <c r="AF578" s="17"/>
    </row>
    <row r="579" spans="6:32" ht="22.25" customHeight="1" x14ac:dyDescent="0.4">
      <c r="F579" s="17"/>
      <c r="G579" s="17"/>
      <c r="H579" s="17"/>
      <c r="I579" s="17"/>
      <c r="J579" s="17"/>
      <c r="K579" s="17"/>
      <c r="L579" s="17"/>
      <c r="M579" s="17"/>
      <c r="N579" s="17"/>
      <c r="O579" s="17"/>
      <c r="P579" s="17"/>
      <c r="Q579" s="17"/>
      <c r="R579" s="17"/>
      <c r="S579" s="17"/>
      <c r="T579" s="17"/>
      <c r="U579" s="17"/>
      <c r="V579" s="17"/>
      <c r="W579" s="17"/>
      <c r="X579" s="17"/>
      <c r="Y579" s="17"/>
      <c r="Z579" s="17"/>
      <c r="AA579" s="17"/>
      <c r="AB579" s="17"/>
      <c r="AC579" s="17"/>
      <c r="AD579" s="17"/>
      <c r="AE579" s="17"/>
      <c r="AF579" s="17"/>
    </row>
    <row r="580" spans="6:32" ht="22.25" customHeight="1" x14ac:dyDescent="0.4">
      <c r="F580" s="17"/>
      <c r="G580" s="17"/>
      <c r="H580" s="17"/>
      <c r="I580" s="17"/>
      <c r="J580" s="17"/>
      <c r="K580" s="17"/>
      <c r="L580" s="17"/>
      <c r="M580" s="17"/>
      <c r="N580" s="17"/>
      <c r="O580" s="17"/>
      <c r="P580" s="17"/>
      <c r="Q580" s="17"/>
      <c r="R580" s="17"/>
      <c r="S580" s="17"/>
      <c r="T580" s="17"/>
      <c r="U580" s="17"/>
      <c r="V580" s="17"/>
      <c r="W580" s="17"/>
      <c r="X580" s="17"/>
      <c r="Y580" s="17"/>
      <c r="Z580" s="17"/>
      <c r="AA580" s="17"/>
      <c r="AB580" s="17"/>
      <c r="AC580" s="17"/>
      <c r="AD580" s="17"/>
      <c r="AE580" s="17"/>
      <c r="AF580" s="17"/>
    </row>
    <row r="581" spans="6:32" ht="22.25" customHeight="1" x14ac:dyDescent="0.4">
      <c r="F581" s="17"/>
      <c r="G581" s="17"/>
      <c r="H581" s="17"/>
      <c r="I581" s="17"/>
      <c r="J581" s="17"/>
      <c r="K581" s="17"/>
      <c r="L581" s="17"/>
      <c r="M581" s="17"/>
      <c r="N581" s="17"/>
      <c r="O581" s="17"/>
      <c r="P581" s="17"/>
      <c r="Q581" s="17"/>
      <c r="R581" s="17"/>
      <c r="S581" s="17"/>
      <c r="T581" s="17"/>
      <c r="U581" s="17"/>
      <c r="V581" s="17"/>
      <c r="W581" s="17"/>
      <c r="X581" s="17"/>
      <c r="Y581" s="17"/>
      <c r="Z581" s="17"/>
      <c r="AA581" s="17"/>
      <c r="AB581" s="17"/>
      <c r="AC581" s="17"/>
      <c r="AD581" s="17"/>
      <c r="AE581" s="17"/>
      <c r="AF581" s="17"/>
    </row>
    <row r="582" spans="6:32" ht="22.25" customHeight="1" x14ac:dyDescent="0.4">
      <c r="F582" s="17"/>
      <c r="G582" s="17"/>
      <c r="H582" s="17"/>
      <c r="I582" s="17"/>
      <c r="J582" s="17"/>
      <c r="K582" s="17"/>
      <c r="L582" s="17"/>
      <c r="M582" s="17"/>
      <c r="N582" s="17"/>
      <c r="O582" s="17"/>
      <c r="P582" s="17"/>
      <c r="Q582" s="17"/>
      <c r="R582" s="17"/>
      <c r="S582" s="17"/>
      <c r="T582" s="17"/>
      <c r="U582" s="17"/>
      <c r="V582" s="17"/>
      <c r="W582" s="17"/>
      <c r="X582" s="17"/>
      <c r="Y582" s="17"/>
      <c r="Z582" s="17"/>
      <c r="AA582" s="17"/>
      <c r="AB582" s="17"/>
      <c r="AC582" s="17"/>
      <c r="AD582" s="17"/>
      <c r="AE582" s="17"/>
      <c r="AF582" s="17"/>
    </row>
    <row r="583" spans="6:32" ht="22.25" customHeight="1" x14ac:dyDescent="0.4">
      <c r="F583" s="17"/>
      <c r="G583" s="17"/>
      <c r="H583" s="17"/>
      <c r="I583" s="17"/>
      <c r="J583" s="17"/>
      <c r="K583" s="17"/>
      <c r="L583" s="17"/>
      <c r="M583" s="17"/>
      <c r="N583" s="17"/>
      <c r="O583" s="17"/>
      <c r="P583" s="17"/>
      <c r="Q583" s="17"/>
      <c r="R583" s="17"/>
      <c r="S583" s="17"/>
      <c r="T583" s="17"/>
      <c r="U583" s="17"/>
      <c r="V583" s="17"/>
      <c r="W583" s="17"/>
      <c r="X583" s="17"/>
      <c r="Y583" s="17"/>
      <c r="Z583" s="17"/>
      <c r="AA583" s="17"/>
      <c r="AB583" s="17"/>
      <c r="AC583" s="17"/>
      <c r="AD583" s="17"/>
      <c r="AE583" s="17"/>
      <c r="AF583" s="17"/>
    </row>
    <row r="584" spans="6:32" ht="22.25" customHeight="1" x14ac:dyDescent="0.4">
      <c r="F584" s="17"/>
      <c r="G584" s="17"/>
      <c r="H584" s="17"/>
      <c r="I584" s="17"/>
      <c r="J584" s="17"/>
      <c r="K584" s="17"/>
      <c r="L584" s="17"/>
      <c r="M584" s="17"/>
      <c r="N584" s="17"/>
      <c r="O584" s="17"/>
      <c r="P584" s="17"/>
      <c r="Q584" s="17"/>
      <c r="R584" s="17"/>
      <c r="S584" s="17"/>
      <c r="T584" s="17"/>
      <c r="U584" s="17"/>
      <c r="V584" s="17"/>
      <c r="W584" s="17"/>
      <c r="X584" s="17"/>
      <c r="Y584" s="17"/>
      <c r="Z584" s="17"/>
      <c r="AA584" s="17"/>
      <c r="AB584" s="17"/>
      <c r="AC584" s="17"/>
      <c r="AD584" s="17"/>
      <c r="AE584" s="17"/>
      <c r="AF584" s="17"/>
    </row>
    <row r="585" spans="6:32" ht="22.25" customHeight="1" x14ac:dyDescent="0.4">
      <c r="F585" s="17"/>
      <c r="G585" s="17"/>
      <c r="H585" s="17"/>
      <c r="I585" s="17"/>
      <c r="J585" s="17"/>
      <c r="K585" s="17"/>
      <c r="L585" s="17"/>
      <c r="M585" s="17"/>
      <c r="N585" s="17"/>
      <c r="O585" s="17"/>
      <c r="P585" s="17"/>
      <c r="Q585" s="17"/>
      <c r="R585" s="17"/>
      <c r="S585" s="17"/>
      <c r="T585" s="17"/>
      <c r="U585" s="17"/>
      <c r="V585" s="17"/>
      <c r="W585" s="17"/>
      <c r="X585" s="17"/>
      <c r="Y585" s="17"/>
      <c r="Z585" s="17"/>
      <c r="AA585" s="17"/>
      <c r="AB585" s="17"/>
      <c r="AC585" s="17"/>
      <c r="AD585" s="17"/>
      <c r="AE585" s="17"/>
      <c r="AF585" s="17"/>
    </row>
    <row r="586" spans="6:32" ht="22.25" customHeight="1" x14ac:dyDescent="0.4">
      <c r="F586" s="17"/>
      <c r="G586" s="17"/>
      <c r="H586" s="17"/>
      <c r="I586" s="17"/>
      <c r="J586" s="17"/>
      <c r="K586" s="17"/>
      <c r="L586" s="17"/>
      <c r="M586" s="17"/>
      <c r="N586" s="17"/>
      <c r="O586" s="17"/>
      <c r="P586" s="17"/>
      <c r="Q586" s="17"/>
      <c r="R586" s="17"/>
      <c r="S586" s="17"/>
      <c r="T586" s="17"/>
      <c r="U586" s="17"/>
      <c r="V586" s="17"/>
      <c r="W586" s="17"/>
      <c r="X586" s="17"/>
      <c r="Y586" s="17"/>
      <c r="Z586" s="17"/>
      <c r="AA586" s="17"/>
      <c r="AB586" s="17"/>
      <c r="AC586" s="17"/>
      <c r="AD586" s="17"/>
      <c r="AE586" s="17"/>
      <c r="AF586" s="17"/>
    </row>
    <row r="587" spans="6:32" ht="22.25" customHeight="1" x14ac:dyDescent="0.4">
      <c r="F587" s="17"/>
      <c r="G587" s="17"/>
      <c r="H587" s="17"/>
      <c r="I587" s="17"/>
      <c r="J587" s="17"/>
      <c r="K587" s="17"/>
      <c r="L587" s="17"/>
      <c r="M587" s="17"/>
      <c r="N587" s="17"/>
      <c r="O587" s="17"/>
      <c r="P587" s="17"/>
      <c r="Q587" s="17"/>
      <c r="R587" s="17"/>
      <c r="S587" s="17"/>
      <c r="T587" s="17"/>
      <c r="U587" s="17"/>
      <c r="V587" s="17"/>
      <c r="W587" s="17"/>
      <c r="X587" s="17"/>
      <c r="Y587" s="17"/>
      <c r="Z587" s="17"/>
      <c r="AA587" s="17"/>
      <c r="AB587" s="17"/>
      <c r="AC587" s="17"/>
      <c r="AD587" s="17"/>
      <c r="AE587" s="17"/>
      <c r="AF587" s="17"/>
    </row>
    <row r="588" spans="6:32" ht="22.25" customHeight="1" x14ac:dyDescent="0.4">
      <c r="F588" s="17"/>
      <c r="G588" s="17"/>
      <c r="H588" s="17"/>
      <c r="I588" s="17"/>
      <c r="J588" s="17"/>
      <c r="K588" s="17"/>
      <c r="L588" s="17"/>
      <c r="M588" s="17"/>
      <c r="N588" s="17"/>
      <c r="O588" s="17"/>
      <c r="P588" s="17"/>
      <c r="Q588" s="17"/>
      <c r="R588" s="17"/>
      <c r="S588" s="17"/>
      <c r="T588" s="17"/>
      <c r="U588" s="17"/>
      <c r="V588" s="17"/>
      <c r="W588" s="17"/>
      <c r="X588" s="17"/>
      <c r="Y588" s="17"/>
      <c r="Z588" s="17"/>
      <c r="AA588" s="17"/>
      <c r="AB588" s="17"/>
      <c r="AC588" s="17"/>
      <c r="AD588" s="17"/>
      <c r="AE588" s="17"/>
      <c r="AF588" s="17"/>
    </row>
    <row r="589" spans="6:32" ht="22.25" customHeight="1" x14ac:dyDescent="0.4">
      <c r="F589" s="17"/>
      <c r="G589" s="17"/>
      <c r="H589" s="17"/>
      <c r="I589" s="17"/>
      <c r="J589" s="17"/>
      <c r="K589" s="17"/>
      <c r="L589" s="17"/>
      <c r="M589" s="17"/>
      <c r="N589" s="17"/>
      <c r="O589" s="17"/>
      <c r="P589" s="17"/>
      <c r="Q589" s="17"/>
      <c r="R589" s="17"/>
      <c r="S589" s="17"/>
      <c r="T589" s="17"/>
      <c r="U589" s="17"/>
      <c r="V589" s="17"/>
      <c r="W589" s="17"/>
      <c r="X589" s="17"/>
      <c r="Y589" s="17"/>
      <c r="Z589" s="17"/>
      <c r="AA589" s="17"/>
      <c r="AB589" s="17"/>
      <c r="AC589" s="17"/>
      <c r="AD589" s="17"/>
      <c r="AE589" s="17"/>
      <c r="AF589" s="17"/>
    </row>
    <row r="590" spans="6:32" ht="22.25" customHeight="1" x14ac:dyDescent="0.4">
      <c r="F590" s="17"/>
      <c r="G590" s="17"/>
      <c r="H590" s="17"/>
      <c r="I590" s="17"/>
      <c r="J590" s="17"/>
      <c r="K590" s="17"/>
      <c r="L590" s="17"/>
      <c r="M590" s="17"/>
      <c r="N590" s="17"/>
      <c r="O590" s="17"/>
      <c r="P590" s="17"/>
      <c r="Q590" s="17"/>
      <c r="R590" s="17"/>
      <c r="S590" s="17"/>
      <c r="T590" s="17"/>
      <c r="U590" s="17"/>
      <c r="V590" s="17"/>
      <c r="W590" s="17"/>
      <c r="X590" s="17"/>
      <c r="Y590" s="17"/>
      <c r="Z590" s="17"/>
      <c r="AA590" s="17"/>
      <c r="AB590" s="17"/>
      <c r="AC590" s="17"/>
      <c r="AD590" s="17"/>
      <c r="AE590" s="17"/>
      <c r="AF590" s="17"/>
    </row>
    <row r="591" spans="6:32" ht="22.25" customHeight="1" x14ac:dyDescent="0.4">
      <c r="F591" s="17"/>
      <c r="G591" s="17"/>
      <c r="H591" s="17"/>
      <c r="I591" s="17"/>
      <c r="J591" s="17"/>
      <c r="K591" s="17"/>
      <c r="L591" s="17"/>
      <c r="M591" s="17"/>
      <c r="N591" s="17"/>
      <c r="O591" s="17"/>
      <c r="P591" s="17"/>
      <c r="Q591" s="17"/>
      <c r="R591" s="17"/>
      <c r="S591" s="17"/>
      <c r="T591" s="17"/>
      <c r="U591" s="17"/>
      <c r="V591" s="17"/>
      <c r="W591" s="17"/>
      <c r="X591" s="17"/>
      <c r="Y591" s="17"/>
      <c r="Z591" s="17"/>
      <c r="AA591" s="17"/>
      <c r="AB591" s="17"/>
      <c r="AC591" s="17"/>
      <c r="AD591" s="17"/>
      <c r="AE591" s="17"/>
      <c r="AF591" s="17"/>
    </row>
    <row r="592" spans="6:32" ht="22.25" customHeight="1" x14ac:dyDescent="0.4">
      <c r="F592" s="17"/>
      <c r="G592" s="17"/>
      <c r="H592" s="17"/>
      <c r="I592" s="17"/>
      <c r="J592" s="17"/>
      <c r="K592" s="17"/>
      <c r="L592" s="17"/>
      <c r="M592" s="17"/>
      <c r="N592" s="17"/>
      <c r="O592" s="17"/>
      <c r="P592" s="17"/>
      <c r="Q592" s="17"/>
      <c r="R592" s="17"/>
      <c r="S592" s="17"/>
      <c r="T592" s="17"/>
      <c r="U592" s="17"/>
      <c r="V592" s="17"/>
      <c r="W592" s="17"/>
      <c r="X592" s="17"/>
      <c r="Y592" s="17"/>
      <c r="Z592" s="17"/>
      <c r="AA592" s="17"/>
      <c r="AB592" s="17"/>
      <c r="AC592" s="17"/>
      <c r="AD592" s="17"/>
      <c r="AE592" s="17"/>
      <c r="AF592" s="17"/>
    </row>
    <row r="593" spans="6:32" ht="22.25" customHeight="1" x14ac:dyDescent="0.4">
      <c r="F593" s="17"/>
      <c r="G593" s="17"/>
      <c r="H593" s="17"/>
      <c r="I593" s="17"/>
      <c r="J593" s="17"/>
      <c r="K593" s="17"/>
      <c r="L593" s="17"/>
      <c r="M593" s="17"/>
      <c r="N593" s="17"/>
      <c r="O593" s="17"/>
      <c r="P593" s="17"/>
      <c r="Q593" s="17"/>
      <c r="R593" s="17"/>
      <c r="S593" s="17"/>
      <c r="T593" s="17"/>
      <c r="U593" s="17"/>
      <c r="V593" s="17"/>
      <c r="W593" s="17"/>
      <c r="X593" s="17"/>
      <c r="Y593" s="17"/>
      <c r="Z593" s="17"/>
      <c r="AA593" s="17"/>
      <c r="AB593" s="17"/>
      <c r="AC593" s="17"/>
      <c r="AD593" s="17"/>
      <c r="AE593" s="17"/>
      <c r="AF593" s="17"/>
    </row>
    <row r="594" spans="6:32" ht="22.25" customHeight="1" x14ac:dyDescent="0.4">
      <c r="F594" s="17"/>
      <c r="G594" s="17"/>
      <c r="H594" s="17"/>
      <c r="I594" s="17"/>
      <c r="J594" s="17"/>
      <c r="K594" s="17"/>
      <c r="L594" s="17"/>
      <c r="M594" s="17"/>
      <c r="N594" s="17"/>
      <c r="O594" s="17"/>
      <c r="P594" s="17"/>
      <c r="Q594" s="17"/>
      <c r="R594" s="17"/>
      <c r="S594" s="17"/>
      <c r="T594" s="17"/>
      <c r="U594" s="17"/>
      <c r="V594" s="17"/>
      <c r="W594" s="17"/>
      <c r="X594" s="17"/>
      <c r="Y594" s="17"/>
      <c r="Z594" s="17"/>
      <c r="AA594" s="17"/>
      <c r="AB594" s="17"/>
      <c r="AC594" s="17"/>
      <c r="AD594" s="17"/>
      <c r="AE594" s="17"/>
      <c r="AF594" s="17"/>
    </row>
    <row r="595" spans="6:32" ht="22.25" customHeight="1" x14ac:dyDescent="0.4">
      <c r="F595" s="17"/>
      <c r="G595" s="17"/>
      <c r="H595" s="17"/>
      <c r="I595" s="17"/>
      <c r="J595" s="17"/>
      <c r="K595" s="17"/>
      <c r="L595" s="17"/>
      <c r="M595" s="17"/>
      <c r="N595" s="17"/>
      <c r="O595" s="17"/>
      <c r="P595" s="17"/>
      <c r="Q595" s="17"/>
      <c r="R595" s="17"/>
      <c r="S595" s="17"/>
      <c r="T595" s="17"/>
      <c r="U595" s="17"/>
      <c r="V595" s="17"/>
      <c r="W595" s="17"/>
      <c r="X595" s="17"/>
      <c r="Y595" s="17"/>
      <c r="Z595" s="17"/>
      <c r="AA595" s="17"/>
      <c r="AB595" s="17"/>
      <c r="AC595" s="17"/>
      <c r="AD595" s="17"/>
      <c r="AE595" s="17"/>
      <c r="AF595" s="17"/>
    </row>
    <row r="596" spans="6:32" ht="22.25" customHeight="1" x14ac:dyDescent="0.4">
      <c r="F596" s="17"/>
      <c r="G596" s="17"/>
      <c r="H596" s="17"/>
      <c r="I596" s="17"/>
      <c r="J596" s="17"/>
      <c r="K596" s="17"/>
      <c r="L596" s="17"/>
      <c r="M596" s="17"/>
      <c r="N596" s="17"/>
      <c r="O596" s="17"/>
      <c r="P596" s="17"/>
      <c r="Q596" s="17"/>
      <c r="R596" s="17"/>
      <c r="S596" s="17"/>
      <c r="T596" s="17"/>
      <c r="U596" s="17"/>
      <c r="V596" s="17"/>
      <c r="W596" s="17"/>
      <c r="X596" s="17"/>
      <c r="Y596" s="17"/>
      <c r="Z596" s="17"/>
      <c r="AA596" s="17"/>
      <c r="AB596" s="17"/>
      <c r="AC596" s="17"/>
      <c r="AD596" s="17"/>
      <c r="AE596" s="17"/>
      <c r="AF596" s="17"/>
    </row>
    <row r="597" spans="6:32" ht="22.25" customHeight="1" x14ac:dyDescent="0.4">
      <c r="F597" s="17"/>
      <c r="G597" s="17"/>
      <c r="H597" s="17"/>
      <c r="I597" s="17"/>
      <c r="J597" s="17"/>
      <c r="K597" s="17"/>
      <c r="L597" s="17"/>
      <c r="M597" s="17"/>
      <c r="N597" s="17"/>
      <c r="O597" s="17"/>
      <c r="P597" s="17"/>
      <c r="Q597" s="17"/>
      <c r="R597" s="17"/>
      <c r="S597" s="17"/>
      <c r="T597" s="17"/>
      <c r="U597" s="17"/>
      <c r="V597" s="17"/>
      <c r="W597" s="17"/>
      <c r="X597" s="17"/>
      <c r="Y597" s="17"/>
      <c r="Z597" s="17"/>
      <c r="AA597" s="17"/>
      <c r="AB597" s="17"/>
      <c r="AC597" s="17"/>
      <c r="AD597" s="17"/>
      <c r="AE597" s="17"/>
      <c r="AF597" s="17"/>
    </row>
    <row r="598" spans="6:32" ht="22.25" customHeight="1" x14ac:dyDescent="0.4">
      <c r="F598" s="17"/>
      <c r="G598" s="17"/>
      <c r="H598" s="17"/>
      <c r="I598" s="17"/>
      <c r="J598" s="17"/>
      <c r="K598" s="17"/>
      <c r="L598" s="17"/>
      <c r="M598" s="17"/>
      <c r="N598" s="17"/>
      <c r="O598" s="17"/>
      <c r="P598" s="17"/>
      <c r="Q598" s="17"/>
      <c r="R598" s="17"/>
      <c r="S598" s="17"/>
      <c r="T598" s="17"/>
      <c r="U598" s="17"/>
      <c r="V598" s="17"/>
      <c r="W598" s="17"/>
      <c r="X598" s="17"/>
      <c r="Y598" s="17"/>
      <c r="Z598" s="17"/>
      <c r="AA598" s="17"/>
      <c r="AB598" s="17"/>
      <c r="AC598" s="17"/>
      <c r="AD598" s="17"/>
      <c r="AE598" s="17"/>
      <c r="AF598" s="17"/>
    </row>
    <row r="599" spans="6:32" ht="22.25" customHeight="1" x14ac:dyDescent="0.4">
      <c r="F599" s="17"/>
      <c r="G599" s="17"/>
      <c r="H599" s="17"/>
      <c r="I599" s="17"/>
      <c r="J599" s="17"/>
      <c r="K599" s="17"/>
      <c r="L599" s="17"/>
      <c r="M599" s="17"/>
      <c r="N599" s="17"/>
      <c r="O599" s="17"/>
      <c r="P599" s="17"/>
      <c r="Q599" s="17"/>
      <c r="R599" s="17"/>
      <c r="S599" s="17"/>
      <c r="T599" s="17"/>
      <c r="U599" s="17"/>
      <c r="V599" s="17"/>
      <c r="W599" s="17"/>
      <c r="X599" s="17"/>
      <c r="Y599" s="17"/>
      <c r="Z599" s="17"/>
      <c r="AA599" s="17"/>
      <c r="AB599" s="17"/>
      <c r="AC599" s="17"/>
      <c r="AD599" s="17"/>
      <c r="AE599" s="17"/>
      <c r="AF599" s="17"/>
    </row>
    <row r="600" spans="6:32" ht="22.25" customHeight="1" x14ac:dyDescent="0.4">
      <c r="F600" s="17"/>
      <c r="G600" s="17"/>
      <c r="H600" s="17"/>
      <c r="I600" s="17"/>
      <c r="J600" s="17"/>
      <c r="K600" s="17"/>
      <c r="L600" s="17"/>
      <c r="M600" s="17"/>
      <c r="N600" s="17"/>
      <c r="O600" s="17"/>
      <c r="P600" s="17"/>
      <c r="Q600" s="17"/>
      <c r="R600" s="17"/>
      <c r="S600" s="17"/>
      <c r="T600" s="17"/>
      <c r="U600" s="17"/>
      <c r="V600" s="17"/>
      <c r="W600" s="17"/>
      <c r="X600" s="17"/>
      <c r="Y600" s="17"/>
      <c r="Z600" s="17"/>
      <c r="AA600" s="17"/>
      <c r="AB600" s="17"/>
      <c r="AC600" s="17"/>
      <c r="AD600" s="17"/>
      <c r="AE600" s="17"/>
      <c r="AF600" s="17"/>
    </row>
    <row r="601" spans="6:32" ht="22.25" customHeight="1" x14ac:dyDescent="0.4">
      <c r="F601" s="17"/>
      <c r="G601" s="17"/>
      <c r="H601" s="17"/>
      <c r="I601" s="17"/>
      <c r="J601" s="17"/>
      <c r="K601" s="17"/>
      <c r="L601" s="17"/>
      <c r="M601" s="17"/>
      <c r="N601" s="17"/>
      <c r="O601" s="17"/>
      <c r="P601" s="17"/>
      <c r="Q601" s="17"/>
      <c r="R601" s="17"/>
      <c r="S601" s="17"/>
      <c r="T601" s="17"/>
      <c r="U601" s="17"/>
      <c r="V601" s="17"/>
      <c r="W601" s="17"/>
      <c r="X601" s="17"/>
      <c r="Y601" s="17"/>
      <c r="Z601" s="17"/>
      <c r="AA601" s="17"/>
      <c r="AB601" s="17"/>
      <c r="AC601" s="17"/>
      <c r="AD601" s="17"/>
      <c r="AE601" s="17"/>
      <c r="AF601" s="17"/>
    </row>
    <row r="602" spans="6:32" ht="22.25" customHeight="1" x14ac:dyDescent="0.4">
      <c r="F602" s="17"/>
      <c r="G602" s="17"/>
      <c r="H602" s="17"/>
      <c r="I602" s="17"/>
      <c r="J602" s="17"/>
      <c r="K602" s="17"/>
      <c r="L602" s="17"/>
      <c r="M602" s="17"/>
      <c r="N602" s="17"/>
      <c r="O602" s="17"/>
      <c r="P602" s="17"/>
      <c r="Q602" s="17"/>
      <c r="R602" s="17"/>
      <c r="S602" s="17"/>
      <c r="T602" s="17"/>
      <c r="U602" s="17"/>
      <c r="V602" s="17"/>
      <c r="W602" s="17"/>
      <c r="X602" s="17"/>
      <c r="Y602" s="17"/>
      <c r="Z602" s="17"/>
      <c r="AA602" s="17"/>
      <c r="AB602" s="17"/>
      <c r="AC602" s="17"/>
      <c r="AD602" s="17"/>
      <c r="AE602" s="17"/>
      <c r="AF602" s="17"/>
    </row>
    <row r="603" spans="6:32" ht="22.25" customHeight="1" x14ac:dyDescent="0.4">
      <c r="F603" s="17"/>
      <c r="G603" s="17"/>
      <c r="H603" s="17"/>
      <c r="I603" s="17"/>
      <c r="J603" s="17"/>
      <c r="K603" s="17"/>
      <c r="L603" s="17"/>
      <c r="M603" s="17"/>
      <c r="N603" s="17"/>
      <c r="O603" s="17"/>
      <c r="P603" s="17"/>
      <c r="Q603" s="17"/>
      <c r="R603" s="17"/>
      <c r="S603" s="17"/>
      <c r="T603" s="17"/>
      <c r="U603" s="17"/>
      <c r="V603" s="17"/>
      <c r="W603" s="17"/>
      <c r="X603" s="17"/>
      <c r="Y603" s="17"/>
      <c r="Z603" s="17"/>
      <c r="AA603" s="17"/>
      <c r="AB603" s="17"/>
      <c r="AC603" s="17"/>
      <c r="AD603" s="17"/>
      <c r="AE603" s="17"/>
      <c r="AF603" s="17"/>
    </row>
    <row r="604" spans="6:32" ht="22.25" customHeight="1" x14ac:dyDescent="0.4">
      <c r="F604" s="17"/>
      <c r="G604" s="17"/>
      <c r="H604" s="17"/>
      <c r="I604" s="17"/>
      <c r="J604" s="17"/>
      <c r="K604" s="17"/>
      <c r="L604" s="17"/>
      <c r="M604" s="17"/>
      <c r="N604" s="17"/>
      <c r="O604" s="17"/>
      <c r="P604" s="17"/>
      <c r="Q604" s="17"/>
      <c r="R604" s="17"/>
      <c r="S604" s="17"/>
      <c r="T604" s="17"/>
      <c r="U604" s="17"/>
      <c r="V604" s="17"/>
      <c r="W604" s="17"/>
      <c r="X604" s="17"/>
      <c r="Y604" s="17"/>
      <c r="Z604" s="17"/>
      <c r="AA604" s="17"/>
      <c r="AB604" s="17"/>
      <c r="AC604" s="17"/>
      <c r="AD604" s="17"/>
      <c r="AE604" s="17"/>
      <c r="AF604" s="17"/>
    </row>
    <row r="605" spans="6:32" ht="22.25" customHeight="1" x14ac:dyDescent="0.4">
      <c r="F605" s="17"/>
      <c r="G605" s="17"/>
      <c r="H605" s="17"/>
      <c r="I605" s="17"/>
      <c r="J605" s="17"/>
      <c r="K605" s="17"/>
      <c r="L605" s="17"/>
      <c r="M605" s="17"/>
      <c r="N605" s="17"/>
      <c r="O605" s="17"/>
      <c r="P605" s="17"/>
      <c r="Q605" s="17"/>
      <c r="R605" s="17"/>
      <c r="S605" s="17"/>
      <c r="T605" s="17"/>
      <c r="U605" s="17"/>
      <c r="V605" s="17"/>
      <c r="W605" s="17"/>
      <c r="X605" s="17"/>
      <c r="Y605" s="17"/>
      <c r="Z605" s="17"/>
      <c r="AA605" s="17"/>
      <c r="AB605" s="17"/>
      <c r="AC605" s="17"/>
      <c r="AD605" s="17"/>
      <c r="AE605" s="17"/>
      <c r="AF605" s="17"/>
    </row>
    <row r="606" spans="6:32" ht="22.25" customHeight="1" x14ac:dyDescent="0.4">
      <c r="F606" s="17"/>
      <c r="G606" s="17"/>
      <c r="H606" s="17"/>
      <c r="I606" s="17"/>
      <c r="J606" s="17"/>
      <c r="K606" s="17"/>
      <c r="L606" s="17"/>
      <c r="M606" s="17"/>
      <c r="N606" s="17"/>
      <c r="O606" s="17"/>
      <c r="P606" s="17"/>
      <c r="Q606" s="17"/>
      <c r="R606" s="17"/>
      <c r="S606" s="17"/>
      <c r="T606" s="17"/>
      <c r="U606" s="17"/>
      <c r="V606" s="17"/>
      <c r="W606" s="17"/>
      <c r="X606" s="17"/>
      <c r="Y606" s="17"/>
      <c r="Z606" s="17"/>
      <c r="AA606" s="17"/>
      <c r="AB606" s="17"/>
      <c r="AC606" s="17"/>
      <c r="AD606" s="17"/>
      <c r="AE606" s="17"/>
      <c r="AF606" s="17"/>
    </row>
    <row r="607" spans="6:32" ht="22.25" customHeight="1" x14ac:dyDescent="0.4">
      <c r="F607" s="17"/>
      <c r="G607" s="17"/>
      <c r="H607" s="17"/>
      <c r="I607" s="17"/>
      <c r="J607" s="17"/>
      <c r="K607" s="17"/>
      <c r="L607" s="17"/>
      <c r="M607" s="17"/>
      <c r="N607" s="17"/>
      <c r="O607" s="17"/>
      <c r="P607" s="17"/>
      <c r="Q607" s="17"/>
      <c r="R607" s="17"/>
      <c r="S607" s="17"/>
      <c r="T607" s="17"/>
      <c r="U607" s="17"/>
      <c r="V607" s="17"/>
      <c r="W607" s="17"/>
      <c r="X607" s="17"/>
      <c r="Y607" s="17"/>
      <c r="Z607" s="17"/>
      <c r="AA607" s="17"/>
      <c r="AB607" s="17"/>
      <c r="AC607" s="17"/>
      <c r="AD607" s="17"/>
      <c r="AE607" s="17"/>
      <c r="AF607" s="17"/>
    </row>
    <row r="608" spans="6:32" ht="22.25" customHeight="1" x14ac:dyDescent="0.4">
      <c r="F608" s="17"/>
      <c r="G608" s="17"/>
      <c r="H608" s="17"/>
      <c r="I608" s="17"/>
      <c r="J608" s="17"/>
      <c r="K608" s="17"/>
      <c r="L608" s="17"/>
      <c r="M608" s="17"/>
      <c r="N608" s="17"/>
      <c r="O608" s="17"/>
      <c r="P608" s="17"/>
      <c r="Q608" s="17"/>
      <c r="R608" s="17"/>
      <c r="S608" s="17"/>
      <c r="T608" s="17"/>
      <c r="U608" s="17"/>
      <c r="V608" s="17"/>
      <c r="W608" s="17"/>
      <c r="X608" s="17"/>
      <c r="Y608" s="17"/>
      <c r="Z608" s="17"/>
      <c r="AA608" s="17"/>
      <c r="AB608" s="17"/>
      <c r="AC608" s="17"/>
      <c r="AD608" s="17"/>
      <c r="AE608" s="17"/>
      <c r="AF608" s="17"/>
    </row>
    <row r="609" spans="6:32" ht="22.25" customHeight="1" x14ac:dyDescent="0.4">
      <c r="F609" s="17"/>
      <c r="G609" s="17"/>
      <c r="H609" s="17"/>
      <c r="I609" s="17"/>
      <c r="J609" s="17"/>
      <c r="K609" s="17"/>
      <c r="L609" s="17"/>
      <c r="M609" s="17"/>
      <c r="N609" s="17"/>
      <c r="O609" s="17"/>
      <c r="P609" s="17"/>
      <c r="Q609" s="17"/>
      <c r="R609" s="17"/>
      <c r="S609" s="17"/>
      <c r="T609" s="17"/>
      <c r="U609" s="17"/>
      <c r="V609" s="17"/>
      <c r="W609" s="17"/>
      <c r="X609" s="17"/>
      <c r="Y609" s="17"/>
      <c r="Z609" s="17"/>
      <c r="AA609" s="17"/>
      <c r="AB609" s="17"/>
      <c r="AC609" s="17"/>
      <c r="AD609" s="17"/>
      <c r="AE609" s="17"/>
      <c r="AF609" s="17"/>
    </row>
    <row r="610" spans="6:32" ht="22.25" customHeight="1" x14ac:dyDescent="0.4">
      <c r="F610" s="17"/>
      <c r="G610" s="17"/>
      <c r="H610" s="17"/>
      <c r="I610" s="17"/>
      <c r="J610" s="17"/>
      <c r="K610" s="17"/>
      <c r="L610" s="17"/>
      <c r="M610" s="17"/>
      <c r="N610" s="17"/>
      <c r="O610" s="17"/>
      <c r="P610" s="17"/>
      <c r="Q610" s="17"/>
      <c r="R610" s="17"/>
      <c r="S610" s="17"/>
      <c r="T610" s="17"/>
      <c r="U610" s="17"/>
      <c r="V610" s="17"/>
      <c r="W610" s="17"/>
      <c r="X610" s="17"/>
      <c r="Y610" s="17"/>
      <c r="Z610" s="17"/>
      <c r="AA610" s="17"/>
      <c r="AB610" s="17"/>
      <c r="AC610" s="17"/>
      <c r="AD610" s="17"/>
      <c r="AE610" s="17"/>
      <c r="AF610" s="17"/>
    </row>
    <row r="611" spans="6:32" ht="22.25" customHeight="1" x14ac:dyDescent="0.4">
      <c r="F611" s="17"/>
      <c r="G611" s="17"/>
      <c r="H611" s="17"/>
      <c r="I611" s="17"/>
      <c r="J611" s="17"/>
      <c r="K611" s="17"/>
      <c r="L611" s="17"/>
      <c r="M611" s="17"/>
      <c r="N611" s="17"/>
      <c r="O611" s="17"/>
      <c r="P611" s="17"/>
      <c r="Q611" s="17"/>
      <c r="R611" s="17"/>
      <c r="S611" s="17"/>
      <c r="T611" s="17"/>
      <c r="U611" s="17"/>
      <c r="V611" s="17"/>
      <c r="W611" s="17"/>
      <c r="X611" s="17"/>
      <c r="Y611" s="17"/>
      <c r="Z611" s="17"/>
      <c r="AA611" s="17"/>
      <c r="AB611" s="17"/>
      <c r="AC611" s="17"/>
      <c r="AD611" s="17"/>
      <c r="AE611" s="17"/>
      <c r="AF611" s="17"/>
    </row>
    <row r="612" spans="6:32" ht="22.25" customHeight="1" x14ac:dyDescent="0.4">
      <c r="F612" s="17"/>
      <c r="G612" s="17"/>
      <c r="H612" s="17"/>
      <c r="I612" s="17"/>
      <c r="J612" s="17"/>
      <c r="K612" s="17"/>
      <c r="L612" s="17"/>
      <c r="M612" s="17"/>
      <c r="N612" s="17"/>
      <c r="O612" s="17"/>
      <c r="P612" s="17"/>
      <c r="Q612" s="17"/>
      <c r="R612" s="17"/>
      <c r="S612" s="17"/>
      <c r="T612" s="17"/>
      <c r="U612" s="17"/>
      <c r="V612" s="17"/>
      <c r="W612" s="17"/>
      <c r="X612" s="17"/>
      <c r="Y612" s="17"/>
      <c r="Z612" s="17"/>
      <c r="AA612" s="17"/>
      <c r="AB612" s="17"/>
      <c r="AC612" s="17"/>
      <c r="AD612" s="17"/>
      <c r="AE612" s="17"/>
      <c r="AF612" s="17"/>
    </row>
    <row r="613" spans="6:32" ht="22.25" customHeight="1" x14ac:dyDescent="0.4">
      <c r="F613" s="17"/>
      <c r="G613" s="17"/>
      <c r="H613" s="17"/>
      <c r="I613" s="17"/>
      <c r="J613" s="17"/>
      <c r="K613" s="17"/>
      <c r="L613" s="17"/>
      <c r="M613" s="17"/>
      <c r="N613" s="17"/>
      <c r="O613" s="17"/>
      <c r="P613" s="17"/>
      <c r="Q613" s="17"/>
      <c r="R613" s="17"/>
      <c r="S613" s="17"/>
      <c r="T613" s="17"/>
      <c r="U613" s="17"/>
      <c r="V613" s="17"/>
      <c r="W613" s="17"/>
      <c r="X613" s="17"/>
      <c r="Y613" s="17"/>
      <c r="Z613" s="17"/>
      <c r="AA613" s="17"/>
      <c r="AB613" s="17"/>
      <c r="AC613" s="17"/>
      <c r="AD613" s="17"/>
      <c r="AE613" s="17"/>
      <c r="AF613" s="17"/>
    </row>
    <row r="614" spans="6:32" ht="22.25" customHeight="1" x14ac:dyDescent="0.4">
      <c r="F614" s="17"/>
      <c r="G614" s="17"/>
      <c r="H614" s="17"/>
      <c r="I614" s="17"/>
      <c r="J614" s="17"/>
      <c r="K614" s="17"/>
      <c r="L614" s="17"/>
      <c r="M614" s="17"/>
      <c r="N614" s="17"/>
      <c r="O614" s="17"/>
      <c r="P614" s="17"/>
      <c r="Q614" s="17"/>
      <c r="R614" s="17"/>
      <c r="S614" s="17"/>
      <c r="T614" s="17"/>
      <c r="U614" s="17"/>
      <c r="V614" s="17"/>
      <c r="W614" s="17"/>
      <c r="X614" s="17"/>
      <c r="Y614" s="17"/>
      <c r="Z614" s="17"/>
      <c r="AA614" s="17"/>
      <c r="AB614" s="17"/>
      <c r="AC614" s="17"/>
      <c r="AD614" s="17"/>
      <c r="AE614" s="17"/>
      <c r="AF614" s="17"/>
    </row>
    <row r="615" spans="6:32" ht="22.25" customHeight="1" x14ac:dyDescent="0.4">
      <c r="F615" s="17"/>
      <c r="G615" s="17"/>
      <c r="H615" s="17"/>
      <c r="I615" s="17"/>
      <c r="J615" s="17"/>
      <c r="K615" s="17"/>
      <c r="L615" s="17"/>
      <c r="M615" s="17"/>
      <c r="N615" s="17"/>
      <c r="O615" s="17"/>
      <c r="P615" s="17"/>
      <c r="Q615" s="17"/>
      <c r="R615" s="17"/>
      <c r="S615" s="17"/>
      <c r="T615" s="17"/>
      <c r="U615" s="17"/>
      <c r="V615" s="17"/>
      <c r="W615" s="17"/>
      <c r="X615" s="17"/>
      <c r="Y615" s="17"/>
      <c r="Z615" s="17"/>
      <c r="AA615" s="17"/>
      <c r="AB615" s="17"/>
      <c r="AC615" s="17"/>
      <c r="AD615" s="17"/>
      <c r="AE615" s="17"/>
      <c r="AF615" s="17"/>
    </row>
    <row r="616" spans="6:32" ht="22.25" customHeight="1" x14ac:dyDescent="0.4">
      <c r="F616" s="17"/>
      <c r="G616" s="17"/>
      <c r="H616" s="17"/>
      <c r="I616" s="17"/>
      <c r="J616" s="17"/>
      <c r="K616" s="17"/>
      <c r="L616" s="17"/>
      <c r="M616" s="17"/>
      <c r="N616" s="17"/>
      <c r="O616" s="17"/>
      <c r="P616" s="17"/>
      <c r="Q616" s="17"/>
      <c r="R616" s="17"/>
      <c r="S616" s="17"/>
      <c r="T616" s="17"/>
      <c r="U616" s="17"/>
      <c r="V616" s="17"/>
      <c r="W616" s="17"/>
      <c r="X616" s="17"/>
      <c r="Y616" s="17"/>
      <c r="Z616" s="17"/>
      <c r="AA616" s="17"/>
      <c r="AB616" s="17"/>
      <c r="AC616" s="17"/>
      <c r="AD616" s="17"/>
      <c r="AE616" s="17"/>
      <c r="AF616" s="17"/>
    </row>
    <row r="617" spans="6:32" ht="22.25" customHeight="1" x14ac:dyDescent="0.4">
      <c r="F617" s="17"/>
      <c r="G617" s="17"/>
      <c r="H617" s="17"/>
      <c r="I617" s="17"/>
      <c r="J617" s="17"/>
      <c r="K617" s="17"/>
      <c r="L617" s="17"/>
      <c r="M617" s="17"/>
      <c r="N617" s="17"/>
      <c r="O617" s="17"/>
      <c r="P617" s="17"/>
      <c r="Q617" s="17"/>
      <c r="R617" s="17"/>
      <c r="S617" s="17"/>
      <c r="T617" s="17"/>
      <c r="U617" s="17"/>
      <c r="V617" s="17"/>
      <c r="W617" s="17"/>
      <c r="X617" s="17"/>
      <c r="Y617" s="17"/>
      <c r="Z617" s="17"/>
      <c r="AA617" s="17"/>
      <c r="AB617" s="17"/>
      <c r="AC617" s="17"/>
      <c r="AD617" s="17"/>
      <c r="AE617" s="17"/>
      <c r="AF617" s="17"/>
    </row>
    <row r="618" spans="6:32" ht="22.25" customHeight="1" x14ac:dyDescent="0.4">
      <c r="F618" s="17"/>
      <c r="G618" s="17"/>
      <c r="H618" s="17"/>
      <c r="I618" s="17"/>
      <c r="J618" s="17"/>
      <c r="K618" s="17"/>
      <c r="L618" s="17"/>
      <c r="M618" s="17"/>
      <c r="N618" s="17"/>
      <c r="O618" s="17"/>
      <c r="P618" s="17"/>
      <c r="Q618" s="17"/>
      <c r="R618" s="17"/>
      <c r="S618" s="17"/>
      <c r="T618" s="17"/>
      <c r="U618" s="17"/>
      <c r="V618" s="17"/>
      <c r="W618" s="17"/>
      <c r="X618" s="17"/>
      <c r="Y618" s="17"/>
      <c r="Z618" s="17"/>
      <c r="AA618" s="17"/>
      <c r="AB618" s="17"/>
      <c r="AC618" s="17"/>
      <c r="AD618" s="17"/>
      <c r="AE618" s="17"/>
      <c r="AF618" s="17"/>
    </row>
    <row r="619" spans="6:32" ht="22.25" customHeight="1" x14ac:dyDescent="0.4">
      <c r="F619" s="17"/>
      <c r="G619" s="17"/>
      <c r="H619" s="17"/>
      <c r="I619" s="17"/>
      <c r="J619" s="17"/>
      <c r="K619" s="17"/>
      <c r="L619" s="17"/>
      <c r="M619" s="17"/>
      <c r="N619" s="17"/>
      <c r="O619" s="17"/>
      <c r="P619" s="17"/>
      <c r="Q619" s="17"/>
      <c r="R619" s="17"/>
      <c r="S619" s="17"/>
      <c r="T619" s="17"/>
      <c r="U619" s="17"/>
      <c r="V619" s="17"/>
      <c r="W619" s="17"/>
      <c r="X619" s="17"/>
      <c r="Y619" s="17"/>
      <c r="Z619" s="17"/>
      <c r="AA619" s="17"/>
      <c r="AB619" s="17"/>
      <c r="AC619" s="17"/>
      <c r="AD619" s="17"/>
      <c r="AE619" s="17"/>
      <c r="AF619" s="17"/>
    </row>
    <row r="620" spans="6:32" ht="22.25" customHeight="1" x14ac:dyDescent="0.4">
      <c r="F620" s="17"/>
      <c r="G620" s="17"/>
      <c r="H620" s="17"/>
      <c r="I620" s="17"/>
      <c r="J620" s="17"/>
      <c r="K620" s="17"/>
      <c r="L620" s="17"/>
      <c r="M620" s="17"/>
      <c r="N620" s="17"/>
      <c r="O620" s="17"/>
      <c r="P620" s="17"/>
      <c r="Q620" s="17"/>
      <c r="R620" s="17"/>
      <c r="S620" s="17"/>
      <c r="T620" s="17"/>
      <c r="U620" s="17"/>
      <c r="V620" s="17"/>
      <c r="W620" s="17"/>
      <c r="X620" s="17"/>
      <c r="Y620" s="17"/>
      <c r="Z620" s="17"/>
      <c r="AA620" s="17"/>
      <c r="AB620" s="17"/>
      <c r="AC620" s="17"/>
      <c r="AD620" s="17"/>
      <c r="AE620" s="17"/>
      <c r="AF620" s="17"/>
    </row>
    <row r="621" spans="6:32" ht="22.25" customHeight="1" x14ac:dyDescent="0.4">
      <c r="F621" s="17"/>
      <c r="G621" s="17"/>
      <c r="H621" s="17"/>
      <c r="I621" s="17"/>
      <c r="J621" s="17"/>
      <c r="K621" s="17"/>
      <c r="L621" s="17"/>
      <c r="M621" s="17"/>
      <c r="N621" s="17"/>
      <c r="O621" s="17"/>
      <c r="P621" s="17"/>
      <c r="Q621" s="17"/>
      <c r="R621" s="17"/>
      <c r="S621" s="17"/>
      <c r="T621" s="17"/>
      <c r="U621" s="17"/>
      <c r="V621" s="17"/>
      <c r="W621" s="17"/>
      <c r="X621" s="17"/>
      <c r="Y621" s="17"/>
      <c r="Z621" s="17"/>
      <c r="AA621" s="17"/>
      <c r="AB621" s="17"/>
      <c r="AC621" s="17"/>
      <c r="AD621" s="17"/>
      <c r="AE621" s="17"/>
      <c r="AF621" s="17"/>
    </row>
    <row r="622" spans="6:32" ht="22.25" customHeight="1" x14ac:dyDescent="0.4">
      <c r="F622" s="17"/>
      <c r="G622" s="17"/>
      <c r="H622" s="17"/>
      <c r="I622" s="17"/>
      <c r="J622" s="17"/>
      <c r="K622" s="17"/>
      <c r="L622" s="17"/>
      <c r="M622" s="17"/>
      <c r="N622" s="17"/>
      <c r="O622" s="17"/>
      <c r="P622" s="17"/>
      <c r="Q622" s="17"/>
      <c r="R622" s="17"/>
      <c r="S622" s="17"/>
      <c r="T622" s="17"/>
      <c r="U622" s="17"/>
      <c r="V622" s="17"/>
      <c r="W622" s="17"/>
      <c r="X622" s="17"/>
      <c r="Y622" s="17"/>
      <c r="Z622" s="17"/>
      <c r="AA622" s="17"/>
      <c r="AB622" s="17"/>
      <c r="AC622" s="17"/>
      <c r="AD622" s="17"/>
      <c r="AE622" s="17"/>
      <c r="AF622" s="17"/>
    </row>
    <row r="623" spans="6:32" ht="22.25" customHeight="1" x14ac:dyDescent="0.4">
      <c r="F623" s="17"/>
      <c r="G623" s="17"/>
      <c r="H623" s="17"/>
      <c r="I623" s="17"/>
      <c r="J623" s="17"/>
      <c r="K623" s="17"/>
      <c r="L623" s="17"/>
      <c r="M623" s="17"/>
      <c r="N623" s="17"/>
      <c r="O623" s="17"/>
      <c r="P623" s="17"/>
      <c r="Q623" s="17"/>
      <c r="R623" s="17"/>
      <c r="S623" s="17"/>
      <c r="T623" s="17"/>
      <c r="U623" s="17"/>
      <c r="V623" s="17"/>
      <c r="W623" s="17"/>
      <c r="X623" s="17"/>
      <c r="Y623" s="17"/>
      <c r="Z623" s="17"/>
      <c r="AA623" s="17"/>
      <c r="AB623" s="17"/>
      <c r="AC623" s="17"/>
      <c r="AD623" s="17"/>
      <c r="AE623" s="17"/>
      <c r="AF623" s="17"/>
    </row>
    <row r="624" spans="6:32" ht="22.25" customHeight="1" x14ac:dyDescent="0.4">
      <c r="F624" s="17"/>
      <c r="G624" s="17"/>
      <c r="H624" s="17"/>
      <c r="I624" s="17"/>
      <c r="J624" s="17"/>
      <c r="K624" s="17"/>
      <c r="L624" s="17"/>
      <c r="M624" s="17"/>
      <c r="N624" s="17"/>
      <c r="O624" s="17"/>
      <c r="P624" s="17"/>
      <c r="Q624" s="17"/>
      <c r="R624" s="17"/>
      <c r="S624" s="17"/>
      <c r="T624" s="17"/>
      <c r="U624" s="17"/>
      <c r="V624" s="17"/>
      <c r="W624" s="17"/>
      <c r="X624" s="17"/>
      <c r="Y624" s="17"/>
      <c r="Z624" s="17"/>
      <c r="AA624" s="17"/>
      <c r="AB624" s="17"/>
      <c r="AC624" s="17"/>
      <c r="AD624" s="17"/>
      <c r="AE624" s="17"/>
      <c r="AF624" s="17"/>
    </row>
    <row r="625" spans="6:32" ht="22.25" customHeight="1" x14ac:dyDescent="0.4">
      <c r="F625" s="17"/>
      <c r="G625" s="17"/>
      <c r="H625" s="17"/>
      <c r="I625" s="17"/>
      <c r="J625" s="17"/>
      <c r="K625" s="17"/>
      <c r="L625" s="17"/>
      <c r="M625" s="17"/>
      <c r="N625" s="17"/>
      <c r="O625" s="17"/>
      <c r="P625" s="17"/>
      <c r="Q625" s="17"/>
      <c r="R625" s="17"/>
      <c r="S625" s="17"/>
      <c r="T625" s="17"/>
      <c r="U625" s="17"/>
      <c r="V625" s="17"/>
      <c r="W625" s="17"/>
      <c r="X625" s="17"/>
      <c r="Y625" s="17"/>
      <c r="Z625" s="17"/>
      <c r="AA625" s="17"/>
      <c r="AB625" s="17"/>
      <c r="AC625" s="17"/>
      <c r="AD625" s="17"/>
      <c r="AE625" s="17"/>
      <c r="AF625" s="17"/>
    </row>
    <row r="626" spans="6:32" ht="22.25" customHeight="1" x14ac:dyDescent="0.4">
      <c r="F626" s="17"/>
      <c r="G626" s="17"/>
      <c r="H626" s="17"/>
      <c r="I626" s="17"/>
      <c r="J626" s="17"/>
      <c r="K626" s="17"/>
      <c r="L626" s="17"/>
      <c r="M626" s="17"/>
      <c r="N626" s="17"/>
      <c r="O626" s="17"/>
      <c r="P626" s="17"/>
      <c r="Q626" s="17"/>
      <c r="R626" s="17"/>
      <c r="S626" s="17"/>
      <c r="T626" s="17"/>
      <c r="U626" s="17"/>
      <c r="V626" s="17"/>
      <c r="W626" s="17"/>
      <c r="X626" s="17"/>
      <c r="Y626" s="17"/>
      <c r="Z626" s="17"/>
      <c r="AA626" s="17"/>
      <c r="AB626" s="17"/>
      <c r="AC626" s="17"/>
      <c r="AD626" s="17"/>
      <c r="AE626" s="17"/>
      <c r="AF626" s="17"/>
    </row>
    <row r="627" spans="6:32" ht="22.25" customHeight="1" x14ac:dyDescent="0.4">
      <c r="F627" s="17"/>
      <c r="G627" s="17"/>
      <c r="H627" s="17"/>
      <c r="I627" s="17"/>
      <c r="J627" s="17"/>
      <c r="K627" s="17"/>
      <c r="L627" s="17"/>
      <c r="M627" s="17"/>
      <c r="N627" s="17"/>
      <c r="O627" s="17"/>
      <c r="P627" s="17"/>
      <c r="Q627" s="17"/>
      <c r="R627" s="17"/>
      <c r="S627" s="17"/>
      <c r="T627" s="17"/>
      <c r="U627" s="17"/>
      <c r="V627" s="17"/>
      <c r="W627" s="17"/>
      <c r="X627" s="17"/>
      <c r="Y627" s="17"/>
      <c r="Z627" s="17"/>
      <c r="AA627" s="17"/>
      <c r="AB627" s="17"/>
      <c r="AC627" s="17"/>
      <c r="AD627" s="17"/>
      <c r="AE627" s="17"/>
      <c r="AF627" s="17"/>
    </row>
    <row r="628" spans="6:32" ht="22.25" customHeight="1" x14ac:dyDescent="0.4">
      <c r="F628" s="17"/>
      <c r="G628" s="17"/>
      <c r="H628" s="17"/>
      <c r="I628" s="17"/>
      <c r="J628" s="17"/>
      <c r="K628" s="17"/>
      <c r="L628" s="17"/>
      <c r="M628" s="17"/>
      <c r="N628" s="17"/>
      <c r="O628" s="17"/>
      <c r="P628" s="17"/>
      <c r="Q628" s="17"/>
      <c r="R628" s="17"/>
      <c r="S628" s="17"/>
      <c r="T628" s="17"/>
      <c r="U628" s="17"/>
      <c r="V628" s="17"/>
      <c r="W628" s="17"/>
      <c r="X628" s="17"/>
      <c r="Y628" s="17"/>
      <c r="Z628" s="17"/>
      <c r="AA628" s="17"/>
      <c r="AB628" s="17"/>
      <c r="AC628" s="17"/>
      <c r="AD628" s="17"/>
      <c r="AE628" s="17"/>
      <c r="AF628" s="17"/>
    </row>
    <row r="629" spans="6:32" ht="22.25" customHeight="1" x14ac:dyDescent="0.4">
      <c r="F629" s="17"/>
      <c r="G629" s="17"/>
      <c r="H629" s="17"/>
      <c r="I629" s="17"/>
      <c r="J629" s="17"/>
      <c r="K629" s="17"/>
      <c r="L629" s="17"/>
      <c r="M629" s="17"/>
      <c r="N629" s="17"/>
      <c r="O629" s="17"/>
      <c r="P629" s="17"/>
      <c r="Q629" s="17"/>
      <c r="R629" s="17"/>
      <c r="S629" s="17"/>
      <c r="T629" s="17"/>
      <c r="U629" s="17"/>
      <c r="V629" s="17"/>
      <c r="W629" s="17"/>
      <c r="X629" s="17"/>
      <c r="Y629" s="17"/>
      <c r="Z629" s="17"/>
      <c r="AA629" s="17"/>
      <c r="AB629" s="17"/>
      <c r="AC629" s="17"/>
      <c r="AD629" s="17"/>
      <c r="AE629" s="17"/>
      <c r="AF629" s="17"/>
    </row>
    <row r="630" spans="6:32" ht="22.25" customHeight="1" x14ac:dyDescent="0.4">
      <c r="F630" s="17"/>
      <c r="G630" s="17"/>
      <c r="H630" s="17"/>
      <c r="I630" s="17"/>
      <c r="J630" s="17"/>
      <c r="K630" s="17"/>
      <c r="L630" s="17"/>
      <c r="M630" s="17"/>
      <c r="N630" s="17"/>
      <c r="O630" s="17"/>
      <c r="P630" s="17"/>
      <c r="Q630" s="17"/>
      <c r="R630" s="17"/>
      <c r="S630" s="17"/>
      <c r="T630" s="17"/>
      <c r="U630" s="17"/>
      <c r="V630" s="17"/>
      <c r="W630" s="17"/>
      <c r="X630" s="17"/>
      <c r="Y630" s="17"/>
      <c r="Z630" s="17"/>
      <c r="AA630" s="17"/>
      <c r="AB630" s="17"/>
      <c r="AC630" s="17"/>
      <c r="AD630" s="17"/>
      <c r="AE630" s="17"/>
      <c r="AF630" s="17"/>
    </row>
    <row r="631" spans="6:32" ht="22.25" customHeight="1" x14ac:dyDescent="0.4">
      <c r="F631" s="17"/>
      <c r="G631" s="17"/>
      <c r="H631" s="17"/>
      <c r="I631" s="17"/>
      <c r="J631" s="17"/>
      <c r="K631" s="17"/>
      <c r="L631" s="17"/>
      <c r="M631" s="17"/>
      <c r="N631" s="17"/>
      <c r="O631" s="17"/>
      <c r="P631" s="17"/>
      <c r="Q631" s="17"/>
      <c r="R631" s="17"/>
      <c r="S631" s="17"/>
      <c r="T631" s="17"/>
      <c r="U631" s="17"/>
      <c r="V631" s="17"/>
      <c r="W631" s="17"/>
      <c r="X631" s="17"/>
      <c r="Y631" s="17"/>
      <c r="Z631" s="17"/>
      <c r="AA631" s="17"/>
      <c r="AB631" s="17"/>
      <c r="AC631" s="17"/>
      <c r="AD631" s="17"/>
      <c r="AE631" s="17"/>
      <c r="AF631" s="17"/>
    </row>
    <row r="632" spans="6:32" ht="22.25" customHeight="1" x14ac:dyDescent="0.4">
      <c r="F632" s="17"/>
      <c r="G632" s="17"/>
      <c r="H632" s="17"/>
      <c r="I632" s="17"/>
      <c r="J632" s="17"/>
      <c r="K632" s="17"/>
      <c r="L632" s="17"/>
      <c r="M632" s="17"/>
      <c r="N632" s="17"/>
      <c r="O632" s="17"/>
      <c r="P632" s="17"/>
      <c r="Q632" s="17"/>
      <c r="R632" s="17"/>
      <c r="S632" s="17"/>
      <c r="T632" s="17"/>
      <c r="U632" s="17"/>
      <c r="V632" s="17"/>
      <c r="W632" s="17"/>
      <c r="X632" s="17"/>
      <c r="Y632" s="17"/>
      <c r="Z632" s="17"/>
      <c r="AA632" s="17"/>
      <c r="AB632" s="17"/>
      <c r="AC632" s="17"/>
      <c r="AD632" s="17"/>
      <c r="AE632" s="17"/>
      <c r="AF632" s="17"/>
    </row>
    <row r="633" spans="6:32" ht="22.25" customHeight="1" x14ac:dyDescent="0.4">
      <c r="F633" s="17"/>
      <c r="G633" s="17"/>
      <c r="H633" s="17"/>
      <c r="I633" s="17"/>
      <c r="J633" s="17"/>
      <c r="K633" s="17"/>
      <c r="L633" s="17"/>
      <c r="M633" s="17"/>
      <c r="N633" s="17"/>
      <c r="O633" s="17"/>
      <c r="P633" s="17"/>
      <c r="Q633" s="17"/>
      <c r="R633" s="17"/>
      <c r="S633" s="17"/>
      <c r="T633" s="17"/>
      <c r="U633" s="17"/>
      <c r="V633" s="17"/>
      <c r="W633" s="17"/>
      <c r="X633" s="17"/>
      <c r="Y633" s="17"/>
      <c r="Z633" s="17"/>
      <c r="AA633" s="17"/>
      <c r="AB633" s="17"/>
      <c r="AC633" s="17"/>
      <c r="AD633" s="17"/>
      <c r="AE633" s="17"/>
      <c r="AF633" s="17"/>
    </row>
    <row r="634" spans="6:32" ht="22.25" customHeight="1" x14ac:dyDescent="0.4">
      <c r="F634" s="17"/>
      <c r="G634" s="17"/>
      <c r="H634" s="17"/>
      <c r="I634" s="17"/>
      <c r="J634" s="17"/>
      <c r="K634" s="17"/>
      <c r="L634" s="17"/>
      <c r="M634" s="17"/>
      <c r="N634" s="17"/>
      <c r="O634" s="17"/>
      <c r="P634" s="17"/>
      <c r="Q634" s="17"/>
      <c r="R634" s="17"/>
      <c r="S634" s="17"/>
      <c r="T634" s="17"/>
      <c r="U634" s="17"/>
      <c r="V634" s="17"/>
      <c r="W634" s="17"/>
      <c r="X634" s="17"/>
      <c r="Y634" s="17"/>
      <c r="Z634" s="17"/>
      <c r="AA634" s="17"/>
      <c r="AB634" s="17"/>
      <c r="AC634" s="17"/>
      <c r="AD634" s="17"/>
      <c r="AE634" s="17"/>
      <c r="AF634" s="17"/>
    </row>
    <row r="635" spans="6:32" ht="22.25" customHeight="1" x14ac:dyDescent="0.4">
      <c r="F635" s="17"/>
      <c r="G635" s="17"/>
      <c r="H635" s="17"/>
      <c r="I635" s="17"/>
      <c r="J635" s="17"/>
      <c r="K635" s="17"/>
      <c r="L635" s="17"/>
      <c r="M635" s="17"/>
      <c r="N635" s="17"/>
      <c r="O635" s="17"/>
      <c r="P635" s="17"/>
      <c r="Q635" s="17"/>
      <c r="R635" s="17"/>
      <c r="S635" s="17"/>
      <c r="T635" s="17"/>
      <c r="U635" s="17"/>
      <c r="V635" s="17"/>
      <c r="W635" s="17"/>
      <c r="X635" s="17"/>
      <c r="Y635" s="17"/>
      <c r="Z635" s="17"/>
      <c r="AA635" s="17"/>
      <c r="AB635" s="17"/>
      <c r="AC635" s="17"/>
      <c r="AD635" s="17"/>
      <c r="AE635" s="17"/>
      <c r="AF635" s="17"/>
    </row>
    <row r="636" spans="6:32" ht="22.25" customHeight="1" x14ac:dyDescent="0.4">
      <c r="F636" s="17"/>
      <c r="G636" s="17"/>
      <c r="H636" s="17"/>
      <c r="I636" s="17"/>
      <c r="J636" s="17"/>
      <c r="K636" s="17"/>
      <c r="L636" s="17"/>
      <c r="M636" s="17"/>
      <c r="N636" s="17"/>
      <c r="O636" s="17"/>
      <c r="P636" s="17"/>
      <c r="Q636" s="17"/>
      <c r="R636" s="17"/>
      <c r="S636" s="17"/>
      <c r="T636" s="17"/>
      <c r="U636" s="17"/>
      <c r="V636" s="17"/>
      <c r="W636" s="17"/>
      <c r="X636" s="17"/>
      <c r="Y636" s="17"/>
      <c r="Z636" s="17"/>
      <c r="AA636" s="17"/>
      <c r="AB636" s="17"/>
      <c r="AC636" s="17"/>
      <c r="AD636" s="17"/>
      <c r="AE636" s="17"/>
      <c r="AF636" s="17"/>
    </row>
    <row r="637" spans="6:32" ht="22.25" customHeight="1" x14ac:dyDescent="0.4">
      <c r="F637" s="17"/>
      <c r="G637" s="17"/>
      <c r="H637" s="17"/>
      <c r="I637" s="17"/>
      <c r="J637" s="17"/>
      <c r="K637" s="17"/>
      <c r="L637" s="17"/>
      <c r="M637" s="17"/>
      <c r="N637" s="17"/>
      <c r="O637" s="17"/>
      <c r="P637" s="17"/>
      <c r="Q637" s="17"/>
      <c r="R637" s="17"/>
      <c r="S637" s="17"/>
      <c r="T637" s="17"/>
      <c r="U637" s="17"/>
      <c r="V637" s="17"/>
      <c r="W637" s="17"/>
      <c r="X637" s="17"/>
      <c r="Y637" s="17"/>
      <c r="Z637" s="17"/>
      <c r="AA637" s="17"/>
      <c r="AB637" s="17"/>
      <c r="AC637" s="17"/>
      <c r="AD637" s="17"/>
      <c r="AE637" s="17"/>
      <c r="AF637" s="17"/>
    </row>
    <row r="638" spans="6:32" ht="22.25" customHeight="1" x14ac:dyDescent="0.4">
      <c r="F638" s="17"/>
      <c r="G638" s="17"/>
      <c r="H638" s="17"/>
      <c r="I638" s="17"/>
      <c r="J638" s="17"/>
      <c r="K638" s="17"/>
      <c r="L638" s="17"/>
      <c r="M638" s="17"/>
      <c r="N638" s="17"/>
      <c r="O638" s="17"/>
      <c r="P638" s="17"/>
      <c r="Q638" s="17"/>
      <c r="R638" s="17"/>
      <c r="S638" s="17"/>
      <c r="T638" s="17"/>
      <c r="U638" s="17"/>
      <c r="V638" s="17"/>
      <c r="W638" s="17"/>
      <c r="X638" s="17"/>
      <c r="Y638" s="17"/>
      <c r="Z638" s="17"/>
      <c r="AA638" s="17"/>
      <c r="AB638" s="17"/>
      <c r="AC638" s="17"/>
      <c r="AD638" s="17"/>
      <c r="AE638" s="17"/>
      <c r="AF638" s="17"/>
    </row>
    <row r="639" spans="6:32" ht="22.25" customHeight="1" x14ac:dyDescent="0.4">
      <c r="F639" s="17"/>
      <c r="G639" s="17"/>
      <c r="H639" s="17"/>
      <c r="I639" s="17"/>
      <c r="J639" s="17"/>
      <c r="K639" s="17"/>
      <c r="L639" s="17"/>
      <c r="M639" s="17"/>
      <c r="N639" s="17"/>
      <c r="O639" s="17"/>
      <c r="P639" s="17"/>
      <c r="Q639" s="17"/>
      <c r="R639" s="17"/>
      <c r="S639" s="17"/>
      <c r="T639" s="17"/>
      <c r="U639" s="17"/>
      <c r="V639" s="17"/>
      <c r="W639" s="17"/>
      <c r="X639" s="17"/>
      <c r="Y639" s="17"/>
      <c r="Z639" s="17"/>
      <c r="AA639" s="17"/>
      <c r="AB639" s="17"/>
      <c r="AC639" s="17"/>
      <c r="AD639" s="17"/>
      <c r="AE639" s="17"/>
      <c r="AF639" s="17"/>
    </row>
    <row r="640" spans="6:32" ht="22.25" customHeight="1" x14ac:dyDescent="0.4">
      <c r="F640" s="17"/>
      <c r="G640" s="17"/>
      <c r="H640" s="17"/>
      <c r="I640" s="17"/>
      <c r="J640" s="17"/>
      <c r="K640" s="17"/>
      <c r="L640" s="17"/>
      <c r="M640" s="17"/>
      <c r="N640" s="17"/>
      <c r="O640" s="17"/>
      <c r="P640" s="17"/>
      <c r="Q640" s="17"/>
      <c r="R640" s="17"/>
      <c r="S640" s="17"/>
      <c r="T640" s="17"/>
      <c r="U640" s="17"/>
      <c r="V640" s="17"/>
      <c r="W640" s="17"/>
      <c r="X640" s="17"/>
      <c r="Y640" s="17"/>
      <c r="Z640" s="17"/>
      <c r="AA640" s="17"/>
      <c r="AB640" s="17"/>
      <c r="AC640" s="17"/>
      <c r="AD640" s="17"/>
      <c r="AE640" s="17"/>
      <c r="AF640" s="17"/>
    </row>
    <row r="641" spans="6:32" ht="22.25" customHeight="1" x14ac:dyDescent="0.4">
      <c r="F641" s="17"/>
      <c r="G641" s="17"/>
      <c r="H641" s="17"/>
      <c r="I641" s="17"/>
      <c r="J641" s="17"/>
      <c r="K641" s="17"/>
      <c r="L641" s="17"/>
      <c r="M641" s="17"/>
      <c r="N641" s="17"/>
      <c r="O641" s="17"/>
      <c r="P641" s="17"/>
      <c r="Q641" s="17"/>
      <c r="R641" s="17"/>
      <c r="S641" s="17"/>
      <c r="T641" s="17"/>
      <c r="U641" s="17"/>
      <c r="V641" s="17"/>
      <c r="W641" s="17"/>
      <c r="X641" s="17"/>
      <c r="Y641" s="17"/>
      <c r="Z641" s="17"/>
      <c r="AA641" s="17"/>
      <c r="AB641" s="17"/>
      <c r="AC641" s="17"/>
      <c r="AD641" s="17"/>
      <c r="AE641" s="17"/>
      <c r="AF641" s="17"/>
    </row>
    <row r="642" spans="6:32" ht="22.25" customHeight="1" x14ac:dyDescent="0.4">
      <c r="F642" s="17"/>
      <c r="G642" s="17"/>
      <c r="H642" s="17"/>
      <c r="I642" s="17"/>
      <c r="J642" s="17"/>
      <c r="K642" s="17"/>
      <c r="L642" s="17"/>
      <c r="M642" s="17"/>
      <c r="N642" s="17"/>
      <c r="O642" s="17"/>
      <c r="P642" s="17"/>
      <c r="Q642" s="17"/>
      <c r="R642" s="17"/>
      <c r="S642" s="17"/>
      <c r="T642" s="17"/>
      <c r="U642" s="17"/>
      <c r="V642" s="17"/>
      <c r="W642" s="17"/>
      <c r="X642" s="17"/>
      <c r="Y642" s="17"/>
      <c r="Z642" s="17"/>
      <c r="AA642" s="17"/>
      <c r="AB642" s="17"/>
      <c r="AC642" s="17"/>
      <c r="AD642" s="17"/>
      <c r="AE642" s="17"/>
      <c r="AF642" s="17"/>
    </row>
    <row r="643" spans="6:32" ht="22.25" customHeight="1" x14ac:dyDescent="0.4">
      <c r="F643" s="17"/>
      <c r="G643" s="17"/>
      <c r="H643" s="17"/>
      <c r="I643" s="17"/>
      <c r="J643" s="17"/>
      <c r="K643" s="17"/>
      <c r="L643" s="17"/>
      <c r="M643" s="17"/>
      <c r="N643" s="17"/>
      <c r="O643" s="17"/>
      <c r="P643" s="17"/>
      <c r="Q643" s="17"/>
      <c r="R643" s="17"/>
      <c r="S643" s="17"/>
      <c r="T643" s="17"/>
      <c r="U643" s="17"/>
      <c r="V643" s="17"/>
      <c r="W643" s="17"/>
      <c r="X643" s="17"/>
      <c r="Y643" s="17"/>
      <c r="Z643" s="17"/>
      <c r="AA643" s="17"/>
      <c r="AB643" s="17"/>
      <c r="AC643" s="17"/>
      <c r="AD643" s="17"/>
      <c r="AE643" s="17"/>
      <c r="AF643" s="17"/>
    </row>
    <row r="644" spans="6:32" ht="22.25" customHeight="1" x14ac:dyDescent="0.4">
      <c r="F644" s="17"/>
      <c r="G644" s="17"/>
      <c r="H644" s="17"/>
      <c r="I644" s="17"/>
      <c r="J644" s="17"/>
      <c r="K644" s="17"/>
      <c r="L644" s="17"/>
      <c r="M644" s="17"/>
      <c r="N644" s="17"/>
      <c r="O644" s="17"/>
      <c r="P644" s="17"/>
      <c r="Q644" s="17"/>
      <c r="R644" s="17"/>
      <c r="S644" s="17"/>
      <c r="T644" s="17"/>
      <c r="U644" s="17"/>
      <c r="V644" s="17"/>
      <c r="W644" s="17"/>
      <c r="X644" s="17"/>
      <c r="Y644" s="17"/>
      <c r="Z644" s="17"/>
      <c r="AA644" s="17"/>
      <c r="AB644" s="17"/>
      <c r="AC644" s="17"/>
      <c r="AD644" s="17"/>
      <c r="AE644" s="17"/>
      <c r="AF644" s="17"/>
    </row>
    <row r="645" spans="6:32" ht="22.25" customHeight="1" x14ac:dyDescent="0.4">
      <c r="F645" s="17"/>
      <c r="G645" s="17"/>
      <c r="H645" s="17"/>
      <c r="I645" s="17"/>
      <c r="J645" s="17"/>
      <c r="K645" s="17"/>
      <c r="L645" s="17"/>
      <c r="M645" s="17"/>
      <c r="N645" s="17"/>
      <c r="O645" s="17"/>
      <c r="P645" s="17"/>
      <c r="Q645" s="17"/>
      <c r="R645" s="17"/>
      <c r="S645" s="17"/>
      <c r="T645" s="17"/>
      <c r="U645" s="17"/>
      <c r="V645" s="17"/>
      <c r="W645" s="17"/>
      <c r="X645" s="17"/>
      <c r="Y645" s="17"/>
      <c r="Z645" s="17"/>
      <c r="AA645" s="17"/>
      <c r="AB645" s="17"/>
      <c r="AC645" s="17"/>
      <c r="AD645" s="17"/>
      <c r="AE645" s="17"/>
      <c r="AF645" s="17"/>
    </row>
    <row r="646" spans="6:32" ht="22.25" customHeight="1" x14ac:dyDescent="0.4">
      <c r="F646" s="17"/>
      <c r="G646" s="17"/>
      <c r="H646" s="17"/>
      <c r="I646" s="17"/>
      <c r="J646" s="17"/>
      <c r="K646" s="17"/>
      <c r="L646" s="17"/>
      <c r="M646" s="17"/>
      <c r="N646" s="17"/>
      <c r="O646" s="17"/>
      <c r="P646" s="17"/>
      <c r="Q646" s="17"/>
      <c r="R646" s="17"/>
      <c r="S646" s="17"/>
      <c r="T646" s="17"/>
      <c r="U646" s="17"/>
      <c r="V646" s="17"/>
      <c r="W646" s="17"/>
      <c r="X646" s="17"/>
      <c r="Y646" s="17"/>
      <c r="Z646" s="17"/>
      <c r="AA646" s="17"/>
      <c r="AB646" s="17"/>
      <c r="AC646" s="17"/>
      <c r="AD646" s="17"/>
      <c r="AE646" s="17"/>
      <c r="AF646" s="17"/>
    </row>
    <row r="647" spans="6:32" ht="22.25" customHeight="1" x14ac:dyDescent="0.4">
      <c r="F647" s="17"/>
      <c r="G647" s="17"/>
      <c r="H647" s="17"/>
      <c r="I647" s="17"/>
      <c r="J647" s="17"/>
      <c r="K647" s="17"/>
      <c r="L647" s="17"/>
      <c r="M647" s="17"/>
      <c r="N647" s="17"/>
      <c r="O647" s="17"/>
      <c r="P647" s="17"/>
      <c r="Q647" s="17"/>
      <c r="R647" s="17"/>
      <c r="S647" s="17"/>
      <c r="T647" s="17"/>
      <c r="U647" s="17"/>
      <c r="V647" s="17"/>
      <c r="W647" s="17"/>
      <c r="X647" s="17"/>
      <c r="Y647" s="17"/>
      <c r="Z647" s="17"/>
      <c r="AA647" s="17"/>
      <c r="AB647" s="17"/>
      <c r="AC647" s="17"/>
      <c r="AD647" s="17"/>
      <c r="AE647" s="17"/>
      <c r="AF647" s="17"/>
    </row>
    <row r="648" spans="6:32" ht="22.25" customHeight="1" x14ac:dyDescent="0.4">
      <c r="F648" s="17"/>
      <c r="G648" s="17"/>
      <c r="H648" s="17"/>
      <c r="I648" s="17"/>
      <c r="J648" s="17"/>
      <c r="K648" s="17"/>
      <c r="L648" s="17"/>
      <c r="M648" s="17"/>
      <c r="N648" s="17"/>
      <c r="O648" s="17"/>
      <c r="P648" s="17"/>
      <c r="Q648" s="17"/>
      <c r="R648" s="17"/>
      <c r="S648" s="17"/>
      <c r="T648" s="17"/>
      <c r="U648" s="17"/>
      <c r="V648" s="17"/>
      <c r="W648" s="17"/>
      <c r="X648" s="17"/>
      <c r="Y648" s="17"/>
      <c r="Z648" s="17"/>
      <c r="AA648" s="17"/>
      <c r="AB648" s="17"/>
      <c r="AC648" s="17"/>
      <c r="AD648" s="17"/>
      <c r="AE648" s="17"/>
      <c r="AF648" s="17"/>
    </row>
    <row r="649" spans="6:32" ht="22.25" customHeight="1" x14ac:dyDescent="0.4">
      <c r="F649" s="17"/>
      <c r="G649" s="17"/>
      <c r="H649" s="17"/>
      <c r="I649" s="17"/>
      <c r="J649" s="17"/>
      <c r="K649" s="17"/>
      <c r="L649" s="17"/>
      <c r="M649" s="17"/>
      <c r="N649" s="17"/>
      <c r="O649" s="17"/>
      <c r="P649" s="17"/>
      <c r="Q649" s="17"/>
      <c r="R649" s="17"/>
      <c r="S649" s="17"/>
      <c r="T649" s="17"/>
      <c r="U649" s="17"/>
      <c r="V649" s="17"/>
      <c r="W649" s="17"/>
      <c r="X649" s="17"/>
      <c r="Y649" s="17"/>
      <c r="Z649" s="17"/>
      <c r="AA649" s="17"/>
      <c r="AB649" s="17"/>
      <c r="AC649" s="17"/>
      <c r="AD649" s="17"/>
      <c r="AE649" s="17"/>
      <c r="AF649" s="17"/>
    </row>
    <row r="650" spans="6:32" ht="22.25" customHeight="1" x14ac:dyDescent="0.4">
      <c r="F650" s="17"/>
      <c r="G650" s="17"/>
      <c r="H650" s="17"/>
      <c r="I650" s="17"/>
      <c r="J650" s="17"/>
      <c r="K650" s="17"/>
      <c r="L650" s="17"/>
      <c r="M650" s="17"/>
      <c r="N650" s="17"/>
      <c r="O650" s="17"/>
      <c r="P650" s="17"/>
      <c r="Q650" s="17"/>
      <c r="R650" s="17"/>
      <c r="S650" s="17"/>
      <c r="T650" s="17"/>
      <c r="U650" s="17"/>
      <c r="V650" s="17"/>
      <c r="W650" s="17"/>
      <c r="X650" s="17"/>
      <c r="Y650" s="17"/>
      <c r="Z650" s="17"/>
      <c r="AA650" s="17"/>
      <c r="AB650" s="17"/>
      <c r="AC650" s="17"/>
      <c r="AD650" s="17"/>
      <c r="AE650" s="17"/>
      <c r="AF650" s="17"/>
    </row>
    <row r="651" spans="6:32" ht="22.25" customHeight="1" x14ac:dyDescent="0.4">
      <c r="F651" s="17"/>
      <c r="G651" s="17"/>
      <c r="H651" s="17"/>
      <c r="I651" s="17"/>
      <c r="J651" s="17"/>
      <c r="K651" s="17"/>
      <c r="L651" s="17"/>
      <c r="M651" s="17"/>
      <c r="N651" s="17"/>
      <c r="O651" s="17"/>
      <c r="P651" s="17"/>
      <c r="Q651" s="17"/>
      <c r="R651" s="17"/>
      <c r="S651" s="17"/>
      <c r="T651" s="17"/>
      <c r="U651" s="17"/>
      <c r="V651" s="17"/>
      <c r="W651" s="17"/>
      <c r="X651" s="17"/>
      <c r="Y651" s="17"/>
      <c r="Z651" s="17"/>
      <c r="AA651" s="17"/>
      <c r="AB651" s="17"/>
      <c r="AC651" s="17"/>
      <c r="AD651" s="17"/>
      <c r="AE651" s="17"/>
      <c r="AF651" s="17"/>
    </row>
    <row r="652" spans="6:32" ht="22.25" customHeight="1" x14ac:dyDescent="0.4">
      <c r="F652" s="17"/>
      <c r="G652" s="17"/>
      <c r="H652" s="17"/>
      <c r="I652" s="17"/>
      <c r="J652" s="17"/>
      <c r="K652" s="17"/>
      <c r="L652" s="17"/>
      <c r="M652" s="17"/>
      <c r="N652" s="17"/>
      <c r="O652" s="17"/>
      <c r="P652" s="17"/>
      <c r="Q652" s="17"/>
      <c r="R652" s="17"/>
      <c r="S652" s="17"/>
      <c r="T652" s="17"/>
      <c r="U652" s="17"/>
      <c r="V652" s="17"/>
      <c r="W652" s="17"/>
      <c r="X652" s="17"/>
      <c r="Y652" s="17"/>
      <c r="Z652" s="17"/>
      <c r="AA652" s="17"/>
      <c r="AB652" s="17"/>
      <c r="AC652" s="17"/>
      <c r="AD652" s="17"/>
      <c r="AE652" s="17"/>
      <c r="AF652" s="17"/>
    </row>
    <row r="653" spans="6:32" ht="22.25" customHeight="1" x14ac:dyDescent="0.4">
      <c r="F653" s="17"/>
      <c r="G653" s="17"/>
      <c r="H653" s="17"/>
      <c r="I653" s="17"/>
      <c r="J653" s="17"/>
      <c r="K653" s="17"/>
      <c r="L653" s="17"/>
      <c r="M653" s="17"/>
      <c r="N653" s="17"/>
      <c r="O653" s="17"/>
      <c r="P653" s="17"/>
      <c r="Q653" s="17"/>
      <c r="R653" s="17"/>
      <c r="S653" s="17"/>
      <c r="T653" s="17"/>
      <c r="U653" s="17"/>
      <c r="V653" s="17"/>
      <c r="W653" s="17"/>
      <c r="X653" s="17"/>
      <c r="Y653" s="17"/>
      <c r="Z653" s="17"/>
      <c r="AA653" s="17"/>
      <c r="AB653" s="17"/>
      <c r="AC653" s="17"/>
      <c r="AD653" s="17"/>
      <c r="AE653" s="17"/>
      <c r="AF653" s="17"/>
    </row>
    <row r="654" spans="6:32" ht="22.25" customHeight="1" x14ac:dyDescent="0.4">
      <c r="F654" s="17"/>
      <c r="G654" s="17"/>
      <c r="H654" s="17"/>
      <c r="I654" s="17"/>
      <c r="J654" s="17"/>
      <c r="K654" s="17"/>
      <c r="L654" s="17"/>
      <c r="M654" s="17"/>
      <c r="N654" s="17"/>
      <c r="O654" s="17"/>
      <c r="P654" s="17"/>
      <c r="Q654" s="17"/>
      <c r="R654" s="17"/>
      <c r="S654" s="17"/>
      <c r="T654" s="17"/>
      <c r="U654" s="17"/>
      <c r="V654" s="17"/>
      <c r="W654" s="17"/>
      <c r="X654" s="17"/>
      <c r="Y654" s="17"/>
      <c r="Z654" s="17"/>
      <c r="AA654" s="17"/>
      <c r="AB654" s="17"/>
      <c r="AC654" s="17"/>
      <c r="AD654" s="17"/>
      <c r="AE654" s="17"/>
      <c r="AF654" s="17"/>
    </row>
    <row r="655" spans="6:32" ht="22.25" customHeight="1" x14ac:dyDescent="0.4">
      <c r="F655" s="17"/>
      <c r="G655" s="17"/>
      <c r="H655" s="17"/>
      <c r="I655" s="17"/>
      <c r="J655" s="17"/>
      <c r="K655" s="17"/>
      <c r="L655" s="17"/>
      <c r="M655" s="17"/>
      <c r="N655" s="17"/>
      <c r="O655" s="17"/>
      <c r="P655" s="17"/>
      <c r="Q655" s="17"/>
      <c r="R655" s="17"/>
      <c r="S655" s="17"/>
      <c r="T655" s="17"/>
      <c r="U655" s="17"/>
      <c r="V655" s="17"/>
      <c r="W655" s="17"/>
      <c r="X655" s="17"/>
      <c r="Y655" s="17"/>
      <c r="Z655" s="17"/>
      <c r="AA655" s="17"/>
      <c r="AB655" s="17"/>
      <c r="AC655" s="17"/>
      <c r="AD655" s="17"/>
      <c r="AE655" s="17"/>
      <c r="AF655" s="17"/>
    </row>
    <row r="656" spans="6:32" ht="22.25" customHeight="1" x14ac:dyDescent="0.4">
      <c r="F656" s="17"/>
      <c r="G656" s="17"/>
      <c r="H656" s="17"/>
      <c r="I656" s="17"/>
      <c r="J656" s="17"/>
      <c r="K656" s="17"/>
      <c r="L656" s="17"/>
      <c r="M656" s="17"/>
      <c r="N656" s="17"/>
      <c r="O656" s="17"/>
      <c r="P656" s="17"/>
      <c r="Q656" s="17"/>
      <c r="R656" s="17"/>
      <c r="S656" s="17"/>
      <c r="T656" s="17"/>
      <c r="U656" s="17"/>
      <c r="V656" s="17"/>
      <c r="W656" s="17"/>
      <c r="X656" s="17"/>
      <c r="Y656" s="17"/>
      <c r="Z656" s="17"/>
      <c r="AA656" s="17"/>
      <c r="AB656" s="17"/>
      <c r="AC656" s="17"/>
      <c r="AD656" s="17"/>
      <c r="AE656" s="17"/>
      <c r="AF656" s="17"/>
    </row>
    <row r="657" spans="6:32" ht="22.25" customHeight="1" x14ac:dyDescent="0.4">
      <c r="F657" s="17"/>
      <c r="G657" s="17"/>
      <c r="H657" s="17"/>
      <c r="I657" s="17"/>
      <c r="J657" s="17"/>
      <c r="K657" s="17"/>
      <c r="L657" s="17"/>
      <c r="M657" s="17"/>
      <c r="N657" s="17"/>
      <c r="O657" s="17"/>
      <c r="P657" s="17"/>
      <c r="Q657" s="17"/>
      <c r="R657" s="17"/>
      <c r="S657" s="17"/>
      <c r="T657" s="17"/>
      <c r="U657" s="17"/>
      <c r="V657" s="17"/>
      <c r="W657" s="17"/>
      <c r="X657" s="17"/>
      <c r="Y657" s="17"/>
      <c r="Z657" s="17"/>
      <c r="AA657" s="17"/>
      <c r="AB657" s="17"/>
      <c r="AC657" s="17"/>
      <c r="AD657" s="17"/>
      <c r="AE657" s="17"/>
      <c r="AF657" s="17"/>
    </row>
    <row r="658" spans="6:32" ht="22.25" customHeight="1" x14ac:dyDescent="0.4">
      <c r="F658" s="17"/>
      <c r="G658" s="17"/>
      <c r="H658" s="17"/>
      <c r="I658" s="17"/>
      <c r="J658" s="17"/>
      <c r="K658" s="17"/>
      <c r="L658" s="17"/>
      <c r="M658" s="17"/>
      <c r="N658" s="17"/>
      <c r="O658" s="17"/>
      <c r="P658" s="17"/>
      <c r="Q658" s="17"/>
      <c r="R658" s="17"/>
      <c r="S658" s="17"/>
      <c r="T658" s="17"/>
      <c r="U658" s="17"/>
      <c r="V658" s="17"/>
      <c r="W658" s="17"/>
      <c r="X658" s="17"/>
      <c r="Y658" s="17"/>
      <c r="Z658" s="17"/>
      <c r="AA658" s="17"/>
      <c r="AB658" s="17"/>
      <c r="AC658" s="17"/>
      <c r="AD658" s="17"/>
      <c r="AE658" s="17"/>
      <c r="AF658" s="17"/>
    </row>
    <row r="659" spans="6:32" ht="22.25" customHeight="1" x14ac:dyDescent="0.4">
      <c r="F659" s="17"/>
      <c r="G659" s="17"/>
      <c r="H659" s="17"/>
      <c r="I659" s="17"/>
      <c r="J659" s="17"/>
      <c r="K659" s="17"/>
      <c r="L659" s="17"/>
      <c r="M659" s="17"/>
      <c r="N659" s="17"/>
      <c r="O659" s="17"/>
      <c r="P659" s="17"/>
      <c r="Q659" s="17"/>
      <c r="R659" s="17"/>
      <c r="S659" s="17"/>
      <c r="T659" s="17"/>
      <c r="U659" s="17"/>
      <c r="V659" s="17"/>
      <c r="W659" s="17"/>
      <c r="X659" s="17"/>
      <c r="Y659" s="17"/>
      <c r="Z659" s="17"/>
      <c r="AA659" s="17"/>
      <c r="AB659" s="17"/>
      <c r="AC659" s="17"/>
      <c r="AD659" s="17"/>
      <c r="AE659" s="17"/>
      <c r="AF659" s="17"/>
    </row>
    <row r="660" spans="6:32" ht="22.25" customHeight="1" x14ac:dyDescent="0.4">
      <c r="F660" s="17"/>
      <c r="G660" s="17"/>
      <c r="H660" s="17"/>
      <c r="I660" s="17"/>
      <c r="J660" s="17"/>
      <c r="K660" s="17"/>
      <c r="L660" s="17"/>
      <c r="M660" s="17"/>
      <c r="N660" s="17"/>
      <c r="O660" s="17"/>
      <c r="P660" s="17"/>
      <c r="Q660" s="17"/>
      <c r="R660" s="17"/>
      <c r="S660" s="17"/>
      <c r="T660" s="17"/>
      <c r="U660" s="17"/>
      <c r="V660" s="17"/>
      <c r="W660" s="17"/>
      <c r="X660" s="17"/>
      <c r="Y660" s="17"/>
      <c r="Z660" s="17"/>
      <c r="AA660" s="17"/>
      <c r="AB660" s="17"/>
      <c r="AC660" s="17"/>
      <c r="AD660" s="17"/>
      <c r="AE660" s="17"/>
      <c r="AF660" s="17"/>
    </row>
    <row r="661" spans="6:32" ht="22.25" customHeight="1" x14ac:dyDescent="0.4">
      <c r="F661" s="17"/>
      <c r="G661" s="17"/>
      <c r="H661" s="17"/>
      <c r="I661" s="17"/>
      <c r="J661" s="17"/>
      <c r="K661" s="17"/>
      <c r="L661" s="17"/>
      <c r="M661" s="17"/>
      <c r="N661" s="17"/>
      <c r="O661" s="17"/>
      <c r="P661" s="17"/>
      <c r="Q661" s="17"/>
      <c r="R661" s="17"/>
      <c r="S661" s="17"/>
      <c r="T661" s="17"/>
      <c r="U661" s="17"/>
      <c r="V661" s="17"/>
      <c r="W661" s="17"/>
      <c r="X661" s="17"/>
      <c r="Y661" s="17"/>
      <c r="Z661" s="17"/>
      <c r="AA661" s="17"/>
      <c r="AB661" s="17"/>
      <c r="AC661" s="17"/>
      <c r="AD661" s="17"/>
      <c r="AE661" s="17"/>
      <c r="AF661" s="17"/>
    </row>
    <row r="662" spans="6:32" ht="22.25" customHeight="1" x14ac:dyDescent="0.4">
      <c r="F662" s="17"/>
      <c r="G662" s="17"/>
      <c r="H662" s="17"/>
      <c r="I662" s="17"/>
      <c r="J662" s="17"/>
      <c r="K662" s="17"/>
      <c r="L662" s="17"/>
      <c r="M662" s="17"/>
      <c r="N662" s="17"/>
      <c r="O662" s="17"/>
      <c r="P662" s="17"/>
      <c r="Q662" s="17"/>
      <c r="R662" s="17"/>
      <c r="S662" s="17"/>
      <c r="T662" s="17"/>
      <c r="U662" s="17"/>
      <c r="V662" s="17"/>
      <c r="W662" s="17"/>
      <c r="X662" s="17"/>
      <c r="Y662" s="17"/>
      <c r="Z662" s="17"/>
      <c r="AA662" s="17"/>
      <c r="AB662" s="17"/>
      <c r="AC662" s="17"/>
      <c r="AD662" s="17"/>
      <c r="AE662" s="17"/>
      <c r="AF662" s="17"/>
    </row>
    <row r="663" spans="6:32" ht="22.25" customHeight="1" x14ac:dyDescent="0.4">
      <c r="F663" s="17"/>
      <c r="G663" s="17"/>
      <c r="H663" s="17"/>
      <c r="I663" s="17"/>
      <c r="J663" s="17"/>
      <c r="K663" s="17"/>
      <c r="L663" s="17"/>
      <c r="M663" s="17"/>
      <c r="N663" s="17"/>
      <c r="O663" s="17"/>
      <c r="P663" s="17"/>
      <c r="Q663" s="17"/>
      <c r="R663" s="17"/>
      <c r="S663" s="17"/>
      <c r="T663" s="17"/>
      <c r="U663" s="17"/>
      <c r="V663" s="17"/>
      <c r="W663" s="17"/>
      <c r="X663" s="17"/>
      <c r="Y663" s="17"/>
      <c r="Z663" s="17"/>
      <c r="AA663" s="17"/>
      <c r="AB663" s="17"/>
      <c r="AC663" s="17"/>
      <c r="AD663" s="17"/>
      <c r="AE663" s="17"/>
      <c r="AF663" s="17"/>
    </row>
    <row r="664" spans="6:32" ht="22.25" customHeight="1" x14ac:dyDescent="0.4">
      <c r="F664" s="17"/>
      <c r="G664" s="17"/>
      <c r="H664" s="17"/>
      <c r="I664" s="17"/>
      <c r="J664" s="17"/>
      <c r="K664" s="17"/>
      <c r="L664" s="17"/>
      <c r="M664" s="17"/>
      <c r="N664" s="17"/>
      <c r="O664" s="17"/>
      <c r="P664" s="17"/>
      <c r="Q664" s="17"/>
      <c r="R664" s="17"/>
      <c r="S664" s="17"/>
      <c r="T664" s="17"/>
      <c r="U664" s="17"/>
      <c r="V664" s="17"/>
      <c r="W664" s="17"/>
      <c r="X664" s="17"/>
      <c r="Y664" s="17"/>
      <c r="Z664" s="17"/>
      <c r="AA664" s="17"/>
      <c r="AB664" s="17"/>
      <c r="AC664" s="17"/>
      <c r="AD664" s="17"/>
      <c r="AE664" s="17"/>
      <c r="AF664" s="17"/>
    </row>
    <row r="665" spans="6:32" ht="22.25" customHeight="1" x14ac:dyDescent="0.4">
      <c r="F665" s="17"/>
      <c r="G665" s="17"/>
      <c r="H665" s="17"/>
      <c r="I665" s="17"/>
      <c r="J665" s="17"/>
      <c r="K665" s="17"/>
      <c r="L665" s="17"/>
      <c r="M665" s="17"/>
      <c r="N665" s="17"/>
      <c r="O665" s="17"/>
      <c r="P665" s="17"/>
      <c r="Q665" s="17"/>
      <c r="R665" s="17"/>
      <c r="S665" s="17"/>
      <c r="T665" s="17"/>
      <c r="U665" s="17"/>
      <c r="V665" s="17"/>
      <c r="W665" s="17"/>
      <c r="X665" s="17"/>
      <c r="Y665" s="17"/>
      <c r="Z665" s="17"/>
      <c r="AA665" s="17"/>
      <c r="AB665" s="17"/>
      <c r="AC665" s="17"/>
      <c r="AD665" s="17"/>
      <c r="AE665" s="17"/>
      <c r="AF665" s="17"/>
    </row>
    <row r="666" spans="6:32" ht="22.25" customHeight="1" x14ac:dyDescent="0.4">
      <c r="F666" s="17"/>
      <c r="G666" s="17"/>
      <c r="H666" s="17"/>
      <c r="I666" s="17"/>
      <c r="J666" s="17"/>
      <c r="K666" s="17"/>
      <c r="L666" s="17"/>
      <c r="M666" s="17"/>
      <c r="N666" s="17"/>
      <c r="O666" s="17"/>
      <c r="P666" s="17"/>
      <c r="Q666" s="17"/>
      <c r="R666" s="17"/>
      <c r="S666" s="17"/>
      <c r="T666" s="17"/>
      <c r="U666" s="17"/>
      <c r="V666" s="17"/>
      <c r="W666" s="17"/>
      <c r="X666" s="17"/>
      <c r="Y666" s="17"/>
      <c r="Z666" s="17"/>
      <c r="AA666" s="17"/>
      <c r="AB666" s="17"/>
      <c r="AC666" s="17"/>
      <c r="AD666" s="17"/>
      <c r="AE666" s="17"/>
      <c r="AF666" s="17"/>
    </row>
    <row r="667" spans="6:32" ht="22.25" customHeight="1" x14ac:dyDescent="0.4">
      <c r="F667" s="17"/>
      <c r="G667" s="17"/>
      <c r="H667" s="17"/>
      <c r="I667" s="17"/>
      <c r="J667" s="17"/>
      <c r="K667" s="17"/>
      <c r="L667" s="17"/>
      <c r="M667" s="17"/>
      <c r="N667" s="17"/>
      <c r="O667" s="17"/>
      <c r="P667" s="17"/>
      <c r="Q667" s="17"/>
      <c r="R667" s="17"/>
      <c r="S667" s="17"/>
      <c r="T667" s="17"/>
      <c r="U667" s="17"/>
      <c r="V667" s="17"/>
      <c r="W667" s="17"/>
      <c r="X667" s="17"/>
      <c r="Y667" s="17"/>
      <c r="Z667" s="17"/>
      <c r="AA667" s="17"/>
      <c r="AB667" s="17"/>
      <c r="AC667" s="17"/>
      <c r="AD667" s="17"/>
      <c r="AE667" s="17"/>
      <c r="AF667" s="17"/>
    </row>
    <row r="668" spans="6:32" ht="22.25" customHeight="1" x14ac:dyDescent="0.4">
      <c r="F668" s="17"/>
      <c r="G668" s="17"/>
      <c r="H668" s="17"/>
      <c r="I668" s="17"/>
      <c r="J668" s="17"/>
      <c r="K668" s="17"/>
      <c r="L668" s="17"/>
      <c r="M668" s="17"/>
      <c r="N668" s="17"/>
      <c r="O668" s="17"/>
      <c r="P668" s="17"/>
      <c r="Q668" s="17"/>
      <c r="R668" s="17"/>
      <c r="S668" s="17"/>
      <c r="T668" s="17"/>
      <c r="U668" s="17"/>
      <c r="V668" s="17"/>
      <c r="W668" s="17"/>
      <c r="X668" s="17"/>
      <c r="Y668" s="17"/>
      <c r="Z668" s="17"/>
      <c r="AA668" s="17"/>
      <c r="AB668" s="17"/>
      <c r="AC668" s="17"/>
      <c r="AD668" s="17"/>
      <c r="AE668" s="17"/>
      <c r="AF668" s="17"/>
    </row>
    <row r="669" spans="6:32" ht="22.25" customHeight="1" x14ac:dyDescent="0.4">
      <c r="F669" s="17"/>
      <c r="G669" s="17"/>
      <c r="H669" s="17"/>
      <c r="I669" s="17"/>
      <c r="J669" s="17"/>
      <c r="K669" s="17"/>
      <c r="L669" s="17"/>
      <c r="M669" s="17"/>
      <c r="N669" s="17"/>
      <c r="O669" s="17"/>
      <c r="P669" s="17"/>
      <c r="Q669" s="17"/>
      <c r="R669" s="17"/>
      <c r="S669" s="17"/>
      <c r="T669" s="17"/>
      <c r="U669" s="17"/>
      <c r="V669" s="17"/>
      <c r="W669" s="17"/>
      <c r="X669" s="17"/>
      <c r="Y669" s="17"/>
      <c r="Z669" s="17"/>
      <c r="AA669" s="17"/>
      <c r="AB669" s="17"/>
      <c r="AC669" s="17"/>
      <c r="AD669" s="17"/>
      <c r="AE669" s="17"/>
      <c r="AF669" s="17"/>
    </row>
    <row r="670" spans="6:32" ht="22.25" customHeight="1" x14ac:dyDescent="0.4">
      <c r="F670" s="17"/>
      <c r="G670" s="17"/>
      <c r="H670" s="17"/>
      <c r="I670" s="17"/>
      <c r="J670" s="17"/>
      <c r="K670" s="17"/>
      <c r="L670" s="17"/>
      <c r="M670" s="17"/>
      <c r="N670" s="17"/>
      <c r="O670" s="17"/>
      <c r="P670" s="17"/>
      <c r="Q670" s="17"/>
      <c r="R670" s="17"/>
      <c r="S670" s="17"/>
      <c r="T670" s="17"/>
      <c r="U670" s="17"/>
      <c r="V670" s="17"/>
      <c r="W670" s="17"/>
      <c r="X670" s="17"/>
      <c r="Y670" s="17"/>
      <c r="Z670" s="17"/>
      <c r="AA670" s="17"/>
      <c r="AB670" s="17"/>
      <c r="AC670" s="17"/>
      <c r="AD670" s="17"/>
      <c r="AE670" s="17"/>
      <c r="AF670" s="17"/>
    </row>
    <row r="671" spans="6:32" ht="22.25" customHeight="1" x14ac:dyDescent="0.4">
      <c r="F671" s="17"/>
      <c r="G671" s="17"/>
      <c r="H671" s="17"/>
      <c r="I671" s="17"/>
      <c r="J671" s="17"/>
      <c r="K671" s="17"/>
      <c r="L671" s="17"/>
      <c r="M671" s="17"/>
      <c r="N671" s="17"/>
      <c r="O671" s="17"/>
      <c r="P671" s="17"/>
      <c r="Q671" s="17"/>
      <c r="R671" s="17"/>
      <c r="S671" s="17"/>
      <c r="T671" s="17"/>
      <c r="U671" s="17"/>
      <c r="V671" s="17"/>
      <c r="W671" s="17"/>
      <c r="X671" s="17"/>
      <c r="Y671" s="17"/>
      <c r="Z671" s="17"/>
      <c r="AA671" s="17"/>
      <c r="AB671" s="17"/>
      <c r="AC671" s="17"/>
      <c r="AD671" s="17"/>
      <c r="AE671" s="17"/>
      <c r="AF671" s="17"/>
    </row>
    <row r="672" spans="6:32" ht="22.25" customHeight="1" x14ac:dyDescent="0.4">
      <c r="F672" s="17"/>
      <c r="G672" s="17"/>
      <c r="H672" s="17"/>
      <c r="I672" s="17"/>
      <c r="J672" s="17"/>
      <c r="K672" s="17"/>
      <c r="L672" s="17"/>
      <c r="M672" s="17"/>
      <c r="N672" s="17"/>
      <c r="O672" s="17"/>
      <c r="P672" s="17"/>
      <c r="Q672" s="17"/>
      <c r="R672" s="17"/>
      <c r="S672" s="17"/>
      <c r="T672" s="17"/>
      <c r="U672" s="17"/>
      <c r="V672" s="17"/>
      <c r="W672" s="17"/>
      <c r="X672" s="17"/>
      <c r="Y672" s="17"/>
      <c r="Z672" s="17"/>
      <c r="AA672" s="17"/>
      <c r="AB672" s="17"/>
      <c r="AC672" s="17"/>
      <c r="AD672" s="17"/>
      <c r="AE672" s="17"/>
      <c r="AF672" s="17"/>
    </row>
    <row r="673" spans="6:32" ht="22.25" customHeight="1" x14ac:dyDescent="0.4">
      <c r="F673" s="17"/>
      <c r="G673" s="17"/>
      <c r="H673" s="17"/>
      <c r="I673" s="17"/>
      <c r="J673" s="17"/>
      <c r="K673" s="17"/>
      <c r="L673" s="17"/>
      <c r="M673" s="17"/>
      <c r="N673" s="17"/>
      <c r="O673" s="17"/>
      <c r="P673" s="17"/>
      <c r="Q673" s="17"/>
      <c r="R673" s="17"/>
      <c r="S673" s="17"/>
      <c r="T673" s="17"/>
      <c r="U673" s="17"/>
      <c r="V673" s="17"/>
      <c r="W673" s="17"/>
      <c r="X673" s="17"/>
      <c r="Y673" s="17"/>
      <c r="Z673" s="17"/>
      <c r="AA673" s="17"/>
      <c r="AB673" s="17"/>
      <c r="AC673" s="17"/>
      <c r="AD673" s="17"/>
      <c r="AE673" s="17"/>
      <c r="AF673" s="17"/>
    </row>
    <row r="674" spans="6:32" ht="22.25" customHeight="1" x14ac:dyDescent="0.4">
      <c r="F674" s="17"/>
      <c r="G674" s="17"/>
      <c r="H674" s="17"/>
      <c r="I674" s="17"/>
      <c r="J674" s="17"/>
      <c r="K674" s="17"/>
      <c r="L674" s="17"/>
      <c r="M674" s="17"/>
      <c r="N674" s="17"/>
      <c r="O674" s="17"/>
      <c r="P674" s="17"/>
      <c r="Q674" s="17"/>
      <c r="R674" s="17"/>
      <c r="S674" s="17"/>
      <c r="T674" s="17"/>
      <c r="U674" s="17"/>
      <c r="V674" s="17"/>
      <c r="W674" s="17"/>
      <c r="X674" s="17"/>
      <c r="Y674" s="17"/>
      <c r="Z674" s="17"/>
      <c r="AA674" s="17"/>
      <c r="AB674" s="17"/>
      <c r="AC674" s="17"/>
      <c r="AD674" s="17"/>
      <c r="AE674" s="17"/>
      <c r="AF674" s="17"/>
    </row>
    <row r="675" spans="6:32" ht="22.25" customHeight="1" x14ac:dyDescent="0.4">
      <c r="F675" s="17"/>
      <c r="G675" s="17"/>
      <c r="H675" s="17"/>
      <c r="I675" s="17"/>
      <c r="J675" s="17"/>
      <c r="K675" s="17"/>
      <c r="L675" s="17"/>
      <c r="M675" s="17"/>
      <c r="N675" s="17"/>
      <c r="O675" s="17"/>
      <c r="P675" s="17"/>
      <c r="Q675" s="17"/>
      <c r="R675" s="17"/>
      <c r="S675" s="17"/>
      <c r="T675" s="17"/>
      <c r="U675" s="17"/>
      <c r="V675" s="17"/>
      <c r="W675" s="17"/>
      <c r="X675" s="17"/>
      <c r="Y675" s="17"/>
      <c r="Z675" s="17"/>
      <c r="AA675" s="17"/>
      <c r="AB675" s="17"/>
      <c r="AC675" s="17"/>
      <c r="AD675" s="17"/>
      <c r="AE675" s="17"/>
      <c r="AF675" s="17"/>
    </row>
    <row r="676" spans="6:32" ht="22.25" customHeight="1" x14ac:dyDescent="0.4">
      <c r="F676" s="17"/>
      <c r="G676" s="17"/>
      <c r="H676" s="17"/>
      <c r="I676" s="17"/>
      <c r="J676" s="17"/>
      <c r="K676" s="17"/>
      <c r="L676" s="17"/>
      <c r="M676" s="17"/>
      <c r="N676" s="17"/>
      <c r="O676" s="17"/>
      <c r="P676" s="17"/>
      <c r="Q676" s="17"/>
      <c r="R676" s="17"/>
      <c r="S676" s="17"/>
      <c r="T676" s="17"/>
      <c r="U676" s="17"/>
      <c r="V676" s="17"/>
      <c r="W676" s="17"/>
      <c r="X676" s="17"/>
      <c r="Y676" s="17"/>
      <c r="Z676" s="17"/>
      <c r="AA676" s="17"/>
      <c r="AB676" s="17"/>
      <c r="AC676" s="17"/>
      <c r="AD676" s="17"/>
      <c r="AE676" s="17"/>
      <c r="AF676" s="17"/>
    </row>
    <row r="677" spans="6:32" ht="22.25" customHeight="1" x14ac:dyDescent="0.4">
      <c r="F677" s="17"/>
      <c r="G677" s="17"/>
      <c r="H677" s="17"/>
      <c r="I677" s="17"/>
      <c r="J677" s="17"/>
      <c r="K677" s="17"/>
      <c r="L677" s="17"/>
      <c r="M677" s="17"/>
      <c r="N677" s="17"/>
      <c r="O677" s="17"/>
      <c r="P677" s="17"/>
      <c r="Q677" s="17"/>
      <c r="R677" s="17"/>
      <c r="S677" s="17"/>
      <c r="T677" s="17"/>
      <c r="U677" s="17"/>
      <c r="V677" s="17"/>
      <c r="W677" s="17"/>
      <c r="X677" s="17"/>
      <c r="Y677" s="17"/>
      <c r="Z677" s="17"/>
      <c r="AA677" s="17"/>
      <c r="AB677" s="17"/>
      <c r="AC677" s="17"/>
      <c r="AD677" s="17"/>
      <c r="AE677" s="17"/>
      <c r="AF677" s="17"/>
    </row>
    <row r="678" spans="6:32" ht="22.25" customHeight="1" x14ac:dyDescent="0.4">
      <c r="F678" s="17"/>
      <c r="G678" s="17"/>
      <c r="H678" s="17"/>
      <c r="I678" s="17"/>
      <c r="J678" s="17"/>
      <c r="K678" s="17"/>
      <c r="L678" s="17"/>
      <c r="M678" s="17"/>
      <c r="N678" s="17"/>
      <c r="O678" s="17"/>
      <c r="P678" s="17"/>
      <c r="Q678" s="17"/>
      <c r="R678" s="17"/>
      <c r="S678" s="17"/>
      <c r="T678" s="17"/>
      <c r="U678" s="17"/>
      <c r="V678" s="17"/>
      <c r="W678" s="17"/>
      <c r="X678" s="17"/>
      <c r="Y678" s="17"/>
      <c r="Z678" s="17"/>
      <c r="AA678" s="17"/>
      <c r="AB678" s="17"/>
      <c r="AC678" s="17"/>
      <c r="AD678" s="17"/>
      <c r="AE678" s="17"/>
      <c r="AF678" s="17"/>
    </row>
    <row r="679" spans="6:32" ht="22.25" customHeight="1" x14ac:dyDescent="0.4">
      <c r="F679" s="17"/>
      <c r="G679" s="17"/>
      <c r="H679" s="17"/>
      <c r="I679" s="17"/>
      <c r="J679" s="17"/>
      <c r="K679" s="17"/>
      <c r="L679" s="17"/>
      <c r="M679" s="17"/>
      <c r="N679" s="17"/>
      <c r="O679" s="17"/>
      <c r="P679" s="17"/>
      <c r="Q679" s="17"/>
      <c r="R679" s="17"/>
      <c r="S679" s="17"/>
      <c r="T679" s="17"/>
      <c r="U679" s="17"/>
      <c r="V679" s="17"/>
      <c r="W679" s="17"/>
      <c r="X679" s="17"/>
      <c r="Y679" s="17"/>
      <c r="Z679" s="17"/>
      <c r="AA679" s="17"/>
      <c r="AB679" s="17"/>
      <c r="AC679" s="17"/>
      <c r="AD679" s="17"/>
      <c r="AE679" s="17"/>
      <c r="AF679" s="17"/>
    </row>
    <row r="680" spans="6:32" ht="22.25" customHeight="1" x14ac:dyDescent="0.4">
      <c r="F680" s="17"/>
      <c r="G680" s="17"/>
      <c r="H680" s="17"/>
      <c r="I680" s="17"/>
      <c r="J680" s="17"/>
      <c r="K680" s="17"/>
      <c r="L680" s="17"/>
      <c r="M680" s="17"/>
      <c r="N680" s="17"/>
      <c r="O680" s="17"/>
      <c r="P680" s="17"/>
      <c r="Q680" s="17"/>
      <c r="R680" s="17"/>
      <c r="S680" s="17"/>
      <c r="T680" s="17"/>
      <c r="U680" s="17"/>
      <c r="V680" s="17"/>
      <c r="W680" s="17"/>
      <c r="X680" s="17"/>
      <c r="Y680" s="17"/>
      <c r="Z680" s="17"/>
      <c r="AA680" s="17"/>
      <c r="AB680" s="17"/>
      <c r="AC680" s="17"/>
      <c r="AD680" s="17"/>
      <c r="AE680" s="17"/>
      <c r="AF680" s="17"/>
    </row>
    <row r="681" spans="6:32" ht="22.25" customHeight="1" x14ac:dyDescent="0.4">
      <c r="F681" s="17"/>
      <c r="G681" s="17"/>
      <c r="H681" s="17"/>
      <c r="I681" s="17"/>
      <c r="J681" s="17"/>
      <c r="K681" s="17"/>
      <c r="L681" s="17"/>
      <c r="M681" s="17"/>
      <c r="N681" s="17"/>
      <c r="O681" s="17"/>
      <c r="P681" s="17"/>
      <c r="Q681" s="17"/>
      <c r="R681" s="17"/>
      <c r="S681" s="17"/>
      <c r="T681" s="17"/>
      <c r="U681" s="17"/>
      <c r="V681" s="17"/>
      <c r="W681" s="17"/>
      <c r="X681" s="17"/>
      <c r="Y681" s="17"/>
      <c r="Z681" s="17"/>
      <c r="AA681" s="17"/>
      <c r="AB681" s="17"/>
      <c r="AC681" s="17"/>
      <c r="AD681" s="17"/>
      <c r="AE681" s="17"/>
      <c r="AF681" s="17"/>
    </row>
    <row r="682" spans="6:32" ht="22.25" customHeight="1" x14ac:dyDescent="0.4">
      <c r="F682" s="17"/>
      <c r="G682" s="17"/>
      <c r="H682" s="17"/>
      <c r="I682" s="17"/>
      <c r="J682" s="17"/>
      <c r="K682" s="17"/>
      <c r="L682" s="17"/>
      <c r="M682" s="17"/>
      <c r="N682" s="17"/>
      <c r="O682" s="17"/>
      <c r="P682" s="17"/>
      <c r="Q682" s="17"/>
      <c r="R682" s="17"/>
      <c r="S682" s="17"/>
      <c r="T682" s="17"/>
      <c r="U682" s="17"/>
      <c r="V682" s="17"/>
      <c r="W682" s="17"/>
      <c r="X682" s="17"/>
      <c r="Y682" s="17"/>
      <c r="Z682" s="17"/>
      <c r="AA682" s="17"/>
      <c r="AB682" s="17"/>
      <c r="AC682" s="17"/>
      <c r="AD682" s="17"/>
      <c r="AE682" s="17"/>
      <c r="AF682" s="17"/>
    </row>
    <row r="683" spans="6:32" ht="22.25" customHeight="1" x14ac:dyDescent="0.4">
      <c r="F683" s="17"/>
      <c r="G683" s="17"/>
      <c r="H683" s="17"/>
      <c r="I683" s="17"/>
      <c r="J683" s="17"/>
      <c r="K683" s="17"/>
      <c r="L683" s="17"/>
      <c r="M683" s="17"/>
      <c r="N683" s="17"/>
      <c r="O683" s="17"/>
      <c r="P683" s="17"/>
      <c r="Q683" s="17"/>
      <c r="R683" s="17"/>
      <c r="S683" s="17"/>
      <c r="T683" s="17"/>
      <c r="U683" s="17"/>
      <c r="V683" s="17"/>
      <c r="W683" s="17"/>
      <c r="X683" s="17"/>
      <c r="Y683" s="17"/>
      <c r="Z683" s="17"/>
      <c r="AA683" s="17"/>
      <c r="AB683" s="17"/>
      <c r="AC683" s="17"/>
      <c r="AD683" s="17"/>
      <c r="AE683" s="17"/>
      <c r="AF683" s="17"/>
    </row>
    <row r="684" spans="6:32" ht="22.25" customHeight="1" x14ac:dyDescent="0.4">
      <c r="F684" s="17"/>
      <c r="G684" s="17"/>
      <c r="H684" s="17"/>
      <c r="I684" s="17"/>
      <c r="J684" s="17"/>
      <c r="K684" s="17"/>
      <c r="L684" s="17"/>
      <c r="M684" s="17"/>
      <c r="N684" s="17"/>
      <c r="O684" s="17"/>
      <c r="P684" s="17"/>
      <c r="Q684" s="17"/>
      <c r="R684" s="17"/>
      <c r="S684" s="17"/>
      <c r="T684" s="17"/>
      <c r="U684" s="17"/>
      <c r="V684" s="17"/>
      <c r="W684" s="17"/>
      <c r="X684" s="17"/>
      <c r="Y684" s="17"/>
      <c r="Z684" s="17"/>
      <c r="AA684" s="17"/>
      <c r="AB684" s="17"/>
      <c r="AC684" s="17"/>
      <c r="AD684" s="17"/>
      <c r="AE684" s="17"/>
      <c r="AF684" s="17"/>
    </row>
    <row r="685" spans="6:32" ht="22.25" customHeight="1" x14ac:dyDescent="0.4">
      <c r="F685" s="17"/>
      <c r="G685" s="17"/>
      <c r="H685" s="17"/>
      <c r="I685" s="17"/>
      <c r="J685" s="17"/>
      <c r="K685" s="17"/>
      <c r="L685" s="17"/>
      <c r="M685" s="17"/>
      <c r="N685" s="17"/>
      <c r="O685" s="17"/>
      <c r="P685" s="17"/>
      <c r="Q685" s="17"/>
      <c r="R685" s="17"/>
      <c r="S685" s="17"/>
      <c r="T685" s="17"/>
      <c r="U685" s="17"/>
      <c r="V685" s="17"/>
      <c r="W685" s="17"/>
      <c r="X685" s="17"/>
      <c r="Y685" s="17"/>
      <c r="Z685" s="17"/>
      <c r="AA685" s="17"/>
      <c r="AB685" s="17"/>
      <c r="AC685" s="17"/>
      <c r="AD685" s="17"/>
      <c r="AE685" s="17"/>
      <c r="AF685" s="17"/>
    </row>
    <row r="686" spans="6:32" ht="22.25" customHeight="1" x14ac:dyDescent="0.4">
      <c r="F686" s="17"/>
      <c r="G686" s="17"/>
      <c r="H686" s="17"/>
      <c r="I686" s="17"/>
      <c r="J686" s="17"/>
      <c r="K686" s="17"/>
      <c r="L686" s="17"/>
      <c r="M686" s="17"/>
      <c r="N686" s="17"/>
      <c r="O686" s="17"/>
      <c r="P686" s="17"/>
      <c r="Q686" s="17"/>
      <c r="R686" s="17"/>
      <c r="S686" s="17"/>
      <c r="T686" s="17"/>
      <c r="U686" s="17"/>
      <c r="V686" s="17"/>
      <c r="W686" s="17"/>
      <c r="X686" s="17"/>
      <c r="Y686" s="17"/>
      <c r="Z686" s="17"/>
      <c r="AA686" s="17"/>
      <c r="AB686" s="17"/>
      <c r="AC686" s="17"/>
      <c r="AD686" s="17"/>
      <c r="AE686" s="17"/>
      <c r="AF686" s="17"/>
    </row>
    <row r="687" spans="6:32" ht="22.25" customHeight="1" x14ac:dyDescent="0.4">
      <c r="F687" s="17"/>
      <c r="G687" s="17"/>
      <c r="H687" s="17"/>
      <c r="I687" s="17"/>
      <c r="J687" s="17"/>
      <c r="K687" s="17"/>
      <c r="L687" s="17"/>
      <c r="M687" s="17"/>
      <c r="N687" s="17"/>
      <c r="O687" s="17"/>
      <c r="P687" s="17"/>
      <c r="Q687" s="17"/>
      <c r="R687" s="17"/>
      <c r="S687" s="17"/>
      <c r="T687" s="17"/>
      <c r="U687" s="17"/>
      <c r="V687" s="17"/>
      <c r="W687" s="17"/>
      <c r="X687" s="17"/>
      <c r="Y687" s="17"/>
      <c r="Z687" s="17"/>
      <c r="AA687" s="17"/>
      <c r="AB687" s="17"/>
      <c r="AC687" s="17"/>
      <c r="AD687" s="17"/>
      <c r="AE687" s="17"/>
      <c r="AF687" s="17"/>
    </row>
    <row r="688" spans="6:32" ht="22.25" customHeight="1" x14ac:dyDescent="0.4">
      <c r="F688" s="17"/>
      <c r="G688" s="17"/>
      <c r="H688" s="17"/>
      <c r="I688" s="17"/>
      <c r="J688" s="17"/>
      <c r="K688" s="17"/>
      <c r="L688" s="17"/>
      <c r="M688" s="17"/>
      <c r="N688" s="17"/>
      <c r="O688" s="17"/>
      <c r="P688" s="17"/>
      <c r="Q688" s="17"/>
      <c r="R688" s="17"/>
      <c r="S688" s="17"/>
      <c r="T688" s="17"/>
      <c r="U688" s="17"/>
      <c r="V688" s="17"/>
      <c r="W688" s="17"/>
      <c r="X688" s="17"/>
      <c r="Y688" s="17"/>
      <c r="Z688" s="17"/>
      <c r="AA688" s="17"/>
      <c r="AB688" s="17"/>
      <c r="AC688" s="17"/>
      <c r="AD688" s="17"/>
      <c r="AE688" s="17"/>
      <c r="AF688" s="17"/>
    </row>
    <row r="689" spans="6:32" ht="22.25" customHeight="1" x14ac:dyDescent="0.4">
      <c r="F689" s="17"/>
      <c r="G689" s="17"/>
      <c r="H689" s="17"/>
      <c r="I689" s="17"/>
      <c r="J689" s="17"/>
      <c r="K689" s="17"/>
      <c r="L689" s="17"/>
      <c r="M689" s="17"/>
      <c r="N689" s="17"/>
      <c r="O689" s="17"/>
      <c r="P689" s="17"/>
      <c r="Q689" s="17"/>
      <c r="R689" s="17"/>
      <c r="S689" s="17"/>
      <c r="T689" s="17"/>
      <c r="U689" s="17"/>
      <c r="V689" s="17"/>
      <c r="W689" s="17"/>
      <c r="X689" s="17"/>
      <c r="Y689" s="17"/>
      <c r="Z689" s="17"/>
      <c r="AA689" s="17"/>
      <c r="AB689" s="17"/>
      <c r="AC689" s="17"/>
      <c r="AD689" s="17"/>
      <c r="AE689" s="17"/>
      <c r="AF689" s="17"/>
    </row>
    <row r="690" spans="6:32" ht="22.25" customHeight="1" x14ac:dyDescent="0.4">
      <c r="F690" s="17"/>
      <c r="G690" s="17"/>
      <c r="H690" s="17"/>
      <c r="I690" s="17"/>
      <c r="J690" s="17"/>
      <c r="K690" s="17"/>
      <c r="L690" s="17"/>
      <c r="M690" s="17"/>
      <c r="N690" s="17"/>
      <c r="O690" s="17"/>
      <c r="P690" s="17"/>
      <c r="Q690" s="17"/>
      <c r="R690" s="17"/>
      <c r="S690" s="17"/>
      <c r="T690" s="17"/>
      <c r="U690" s="17"/>
      <c r="V690" s="17"/>
      <c r="W690" s="17"/>
      <c r="X690" s="17"/>
      <c r="Y690" s="17"/>
      <c r="Z690" s="17"/>
      <c r="AA690" s="17"/>
      <c r="AB690" s="17"/>
      <c r="AC690" s="17"/>
      <c r="AD690" s="17"/>
      <c r="AE690" s="17"/>
      <c r="AF690" s="17"/>
    </row>
    <row r="691" spans="6:32" ht="22.25" customHeight="1" x14ac:dyDescent="0.4">
      <c r="F691" s="17"/>
      <c r="G691" s="17"/>
      <c r="H691" s="17"/>
      <c r="I691" s="17"/>
      <c r="J691" s="17"/>
      <c r="K691" s="17"/>
      <c r="L691" s="17"/>
      <c r="M691" s="17"/>
      <c r="N691" s="17"/>
      <c r="O691" s="17"/>
      <c r="P691" s="17"/>
      <c r="Q691" s="17"/>
      <c r="R691" s="17"/>
      <c r="S691" s="17"/>
      <c r="T691" s="17"/>
      <c r="U691" s="17"/>
      <c r="V691" s="17"/>
      <c r="W691" s="17"/>
      <c r="X691" s="17"/>
      <c r="Y691" s="17"/>
      <c r="Z691" s="17"/>
      <c r="AA691" s="17"/>
      <c r="AB691" s="17"/>
      <c r="AC691" s="17"/>
      <c r="AD691" s="17"/>
      <c r="AE691" s="17"/>
      <c r="AF691" s="17"/>
    </row>
    <row r="692" spans="6:32" ht="22.25" customHeight="1" x14ac:dyDescent="0.4">
      <c r="F692" s="17"/>
      <c r="G692" s="17"/>
      <c r="H692" s="17"/>
      <c r="I692" s="17"/>
      <c r="J692" s="17"/>
      <c r="K692" s="17"/>
      <c r="L692" s="17"/>
      <c r="M692" s="17"/>
      <c r="N692" s="17"/>
      <c r="O692" s="17"/>
      <c r="P692" s="17"/>
      <c r="Q692" s="17"/>
      <c r="R692" s="17"/>
      <c r="S692" s="17"/>
      <c r="T692" s="17"/>
      <c r="U692" s="17"/>
      <c r="V692" s="17"/>
      <c r="W692" s="17"/>
      <c r="X692" s="17"/>
      <c r="Y692" s="17"/>
      <c r="Z692" s="17"/>
      <c r="AA692" s="17"/>
      <c r="AB692" s="17"/>
      <c r="AC692" s="17"/>
      <c r="AD692" s="17"/>
      <c r="AE692" s="17"/>
      <c r="AF692" s="17"/>
    </row>
    <row r="693" spans="6:32" ht="22.25" customHeight="1" x14ac:dyDescent="0.4">
      <c r="F693" s="17"/>
      <c r="G693" s="17"/>
      <c r="H693" s="17"/>
      <c r="I693" s="17"/>
      <c r="J693" s="17"/>
      <c r="K693" s="17"/>
      <c r="L693" s="17"/>
      <c r="M693" s="17"/>
      <c r="N693" s="17"/>
      <c r="O693" s="17"/>
      <c r="P693" s="17"/>
      <c r="Q693" s="17"/>
      <c r="R693" s="17"/>
      <c r="S693" s="17"/>
      <c r="T693" s="17"/>
      <c r="U693" s="17"/>
      <c r="V693" s="17"/>
      <c r="W693" s="17"/>
      <c r="X693" s="17"/>
      <c r="Y693" s="17"/>
      <c r="Z693" s="17"/>
      <c r="AA693" s="17"/>
      <c r="AB693" s="17"/>
      <c r="AC693" s="17"/>
      <c r="AD693" s="17"/>
      <c r="AE693" s="17"/>
      <c r="AF693" s="17"/>
    </row>
    <row r="694" spans="6:32" ht="22.25" customHeight="1" x14ac:dyDescent="0.4">
      <c r="F694" s="17"/>
      <c r="G694" s="17"/>
      <c r="H694" s="17"/>
      <c r="I694" s="17"/>
      <c r="J694" s="17"/>
      <c r="K694" s="17"/>
      <c r="L694" s="17"/>
      <c r="M694" s="17"/>
      <c r="N694" s="17"/>
      <c r="O694" s="17"/>
      <c r="P694" s="17"/>
      <c r="Q694" s="17"/>
      <c r="R694" s="17"/>
      <c r="S694" s="17"/>
      <c r="T694" s="17"/>
      <c r="U694" s="17"/>
      <c r="V694" s="17"/>
      <c r="W694" s="17"/>
      <c r="X694" s="17"/>
      <c r="Y694" s="17"/>
      <c r="Z694" s="17"/>
      <c r="AA694" s="17"/>
      <c r="AB694" s="17"/>
      <c r="AC694" s="17"/>
      <c r="AD694" s="17"/>
      <c r="AE694" s="17"/>
      <c r="AF694" s="17"/>
    </row>
    <row r="695" spans="6:32" ht="22.25" customHeight="1" x14ac:dyDescent="0.4">
      <c r="F695" s="17"/>
      <c r="G695" s="17"/>
      <c r="H695" s="17"/>
      <c r="I695" s="17"/>
      <c r="J695" s="17"/>
      <c r="K695" s="17"/>
      <c r="L695" s="17"/>
      <c r="M695" s="17"/>
      <c r="N695" s="17"/>
      <c r="O695" s="17"/>
      <c r="P695" s="17"/>
      <c r="Q695" s="17"/>
      <c r="R695" s="17"/>
      <c r="S695" s="17"/>
      <c r="T695" s="17"/>
      <c r="U695" s="17"/>
      <c r="V695" s="17"/>
      <c r="W695" s="17"/>
      <c r="X695" s="17"/>
      <c r="Y695" s="17"/>
      <c r="Z695" s="17"/>
      <c r="AA695" s="17"/>
      <c r="AB695" s="17"/>
      <c r="AC695" s="17"/>
      <c r="AD695" s="17"/>
      <c r="AE695" s="17"/>
      <c r="AF695" s="17"/>
    </row>
    <row r="696" spans="6:32" ht="22.25" customHeight="1" x14ac:dyDescent="0.4">
      <c r="F696" s="17"/>
      <c r="G696" s="17"/>
      <c r="H696" s="17"/>
      <c r="I696" s="17"/>
      <c r="J696" s="17"/>
      <c r="K696" s="17"/>
      <c r="L696" s="17"/>
      <c r="M696" s="17"/>
      <c r="N696" s="17"/>
      <c r="O696" s="17"/>
      <c r="P696" s="17"/>
      <c r="Q696" s="17"/>
      <c r="R696" s="17"/>
      <c r="S696" s="17"/>
      <c r="T696" s="17"/>
      <c r="U696" s="17"/>
      <c r="V696" s="17"/>
      <c r="W696" s="17"/>
      <c r="X696" s="17"/>
      <c r="Y696" s="17"/>
      <c r="Z696" s="17"/>
      <c r="AA696" s="17"/>
      <c r="AB696" s="17"/>
      <c r="AC696" s="17"/>
      <c r="AD696" s="17"/>
      <c r="AE696" s="17"/>
      <c r="AF696" s="17"/>
    </row>
    <row r="697" spans="6:32" ht="22.25" customHeight="1" x14ac:dyDescent="0.4">
      <c r="F697" s="17"/>
      <c r="G697" s="17"/>
      <c r="H697" s="17"/>
      <c r="I697" s="17"/>
      <c r="J697" s="17"/>
      <c r="K697" s="17"/>
      <c r="L697" s="17"/>
      <c r="M697" s="17"/>
      <c r="N697" s="17"/>
      <c r="O697" s="17"/>
      <c r="P697" s="17"/>
      <c r="Q697" s="17"/>
      <c r="R697" s="17"/>
      <c r="S697" s="17"/>
      <c r="T697" s="17"/>
      <c r="U697" s="17"/>
      <c r="V697" s="17"/>
      <c r="W697" s="17"/>
      <c r="X697" s="17"/>
      <c r="Y697" s="17"/>
      <c r="Z697" s="17"/>
      <c r="AA697" s="17"/>
      <c r="AB697" s="17"/>
      <c r="AC697" s="17"/>
      <c r="AD697" s="17"/>
      <c r="AE697" s="17"/>
      <c r="AF697" s="17"/>
    </row>
    <row r="698" spans="6:32" ht="22.25" customHeight="1" x14ac:dyDescent="0.4">
      <c r="F698" s="17"/>
      <c r="G698" s="17"/>
      <c r="H698" s="17"/>
      <c r="I698" s="17"/>
      <c r="J698" s="17"/>
      <c r="K698" s="17"/>
      <c r="L698" s="17"/>
      <c r="M698" s="17"/>
      <c r="N698" s="17"/>
      <c r="O698" s="17"/>
      <c r="P698" s="17"/>
      <c r="Q698" s="17"/>
      <c r="R698" s="17"/>
      <c r="S698" s="17"/>
      <c r="T698" s="17"/>
      <c r="U698" s="17"/>
      <c r="V698" s="17"/>
      <c r="W698" s="17"/>
      <c r="X698" s="17"/>
      <c r="Y698" s="17"/>
      <c r="Z698" s="17"/>
      <c r="AA698" s="17"/>
      <c r="AB698" s="17"/>
      <c r="AC698" s="17"/>
      <c r="AD698" s="17"/>
      <c r="AE698" s="17"/>
      <c r="AF698" s="17"/>
    </row>
    <row r="699" spans="6:32" ht="22.25" customHeight="1" x14ac:dyDescent="0.4">
      <c r="F699" s="17"/>
      <c r="G699" s="17"/>
      <c r="H699" s="17"/>
      <c r="I699" s="17"/>
      <c r="J699" s="17"/>
      <c r="K699" s="17"/>
      <c r="L699" s="17"/>
      <c r="M699" s="17"/>
      <c r="N699" s="17"/>
      <c r="O699" s="17"/>
      <c r="P699" s="17"/>
      <c r="Q699" s="17"/>
      <c r="R699" s="17"/>
      <c r="S699" s="17"/>
      <c r="T699" s="17"/>
      <c r="U699" s="17"/>
      <c r="V699" s="17"/>
      <c r="W699" s="17"/>
      <c r="X699" s="17"/>
      <c r="Y699" s="17"/>
      <c r="Z699" s="17"/>
      <c r="AA699" s="17"/>
      <c r="AB699" s="17"/>
      <c r="AC699" s="17"/>
      <c r="AD699" s="17"/>
      <c r="AE699" s="17"/>
      <c r="AF699" s="17"/>
    </row>
    <row r="700" spans="6:32" ht="22.25" customHeight="1" x14ac:dyDescent="0.4">
      <c r="F700" s="17"/>
      <c r="G700" s="17"/>
      <c r="H700" s="17"/>
      <c r="I700" s="17"/>
      <c r="J700" s="17"/>
      <c r="K700" s="17"/>
      <c r="L700" s="17"/>
      <c r="M700" s="17"/>
      <c r="N700" s="17"/>
      <c r="O700" s="17"/>
      <c r="P700" s="17"/>
      <c r="Q700" s="17"/>
      <c r="R700" s="17"/>
      <c r="S700" s="17"/>
      <c r="T700" s="17"/>
      <c r="U700" s="17"/>
      <c r="V700" s="17"/>
      <c r="W700" s="17"/>
      <c r="X700" s="17"/>
      <c r="Y700" s="17"/>
      <c r="Z700" s="17"/>
      <c r="AA700" s="17"/>
      <c r="AB700" s="17"/>
      <c r="AC700" s="17"/>
      <c r="AD700" s="17"/>
      <c r="AE700" s="17"/>
      <c r="AF700" s="17"/>
    </row>
    <row r="701" spans="6:32" ht="22.25" customHeight="1" x14ac:dyDescent="0.4">
      <c r="F701" s="17"/>
      <c r="G701" s="17"/>
      <c r="H701" s="17"/>
      <c r="I701" s="17"/>
      <c r="J701" s="17"/>
      <c r="K701" s="17"/>
      <c r="L701" s="17"/>
      <c r="M701" s="17"/>
      <c r="N701" s="17"/>
      <c r="O701" s="17"/>
      <c r="P701" s="17"/>
      <c r="Q701" s="17"/>
      <c r="R701" s="17"/>
      <c r="S701" s="17"/>
      <c r="T701" s="17"/>
      <c r="U701" s="17"/>
      <c r="V701" s="17"/>
      <c r="W701" s="17"/>
      <c r="X701" s="17"/>
      <c r="Y701" s="17"/>
      <c r="Z701" s="17"/>
      <c r="AA701" s="17"/>
      <c r="AB701" s="17"/>
      <c r="AC701" s="17"/>
      <c r="AD701" s="17"/>
      <c r="AE701" s="17"/>
      <c r="AF701" s="17"/>
    </row>
    <row r="702" spans="6:32" ht="22.25" customHeight="1" x14ac:dyDescent="0.4">
      <c r="F702" s="17"/>
      <c r="G702" s="17"/>
      <c r="H702" s="17"/>
      <c r="I702" s="17"/>
      <c r="J702" s="17"/>
      <c r="K702" s="17"/>
      <c r="L702" s="17"/>
      <c r="M702" s="17"/>
      <c r="N702" s="17"/>
      <c r="O702" s="17"/>
      <c r="P702" s="17"/>
      <c r="Q702" s="17"/>
      <c r="R702" s="17"/>
      <c r="S702" s="17"/>
      <c r="T702" s="17"/>
      <c r="U702" s="17"/>
      <c r="V702" s="17"/>
      <c r="W702" s="17"/>
      <c r="X702" s="17"/>
      <c r="Y702" s="17"/>
      <c r="Z702" s="17"/>
      <c r="AA702" s="17"/>
      <c r="AB702" s="17"/>
      <c r="AC702" s="17"/>
      <c r="AD702" s="17"/>
      <c r="AE702" s="17"/>
      <c r="AF702" s="17"/>
    </row>
    <row r="703" spans="6:32" ht="22.25" customHeight="1" x14ac:dyDescent="0.4">
      <c r="F703" s="17"/>
      <c r="G703" s="17"/>
      <c r="H703" s="17"/>
      <c r="I703" s="17"/>
      <c r="J703" s="17"/>
      <c r="K703" s="17"/>
      <c r="L703" s="17"/>
      <c r="M703" s="17"/>
      <c r="N703" s="17"/>
      <c r="O703" s="17"/>
      <c r="P703" s="17"/>
      <c r="Q703" s="17"/>
      <c r="R703" s="17"/>
      <c r="S703" s="17"/>
      <c r="T703" s="17"/>
      <c r="U703" s="17"/>
      <c r="V703" s="17"/>
      <c r="W703" s="17"/>
      <c r="X703" s="17"/>
      <c r="Y703" s="17"/>
      <c r="Z703" s="17"/>
      <c r="AA703" s="17"/>
      <c r="AB703" s="17"/>
      <c r="AC703" s="17"/>
      <c r="AD703" s="17"/>
      <c r="AE703" s="17"/>
      <c r="AF703" s="17"/>
    </row>
    <row r="704" spans="6:32" ht="22.25" customHeight="1" x14ac:dyDescent="0.4">
      <c r="F704" s="17"/>
      <c r="G704" s="17"/>
      <c r="H704" s="17"/>
      <c r="I704" s="17"/>
      <c r="J704" s="17"/>
      <c r="K704" s="17"/>
      <c r="L704" s="17"/>
      <c r="M704" s="17"/>
      <c r="N704" s="17"/>
      <c r="O704" s="17"/>
      <c r="P704" s="17"/>
      <c r="Q704" s="17"/>
      <c r="R704" s="17"/>
      <c r="S704" s="17"/>
      <c r="T704" s="17"/>
      <c r="U704" s="17"/>
      <c r="V704" s="17"/>
      <c r="W704" s="17"/>
      <c r="X704" s="17"/>
      <c r="Y704" s="17"/>
      <c r="Z704" s="17"/>
      <c r="AA704" s="17"/>
      <c r="AB704" s="17"/>
      <c r="AC704" s="17"/>
      <c r="AD704" s="17"/>
      <c r="AE704" s="17"/>
      <c r="AF704" s="17"/>
    </row>
    <row r="705" spans="6:32" ht="22.25" customHeight="1" x14ac:dyDescent="0.4">
      <c r="F705" s="17"/>
      <c r="G705" s="17"/>
      <c r="H705" s="17"/>
      <c r="I705" s="17"/>
      <c r="J705" s="17"/>
      <c r="K705" s="17"/>
      <c r="L705" s="17"/>
      <c r="M705" s="17"/>
      <c r="N705" s="17"/>
      <c r="O705" s="17"/>
      <c r="P705" s="17"/>
      <c r="Q705" s="17"/>
      <c r="R705" s="17"/>
      <c r="S705" s="17"/>
      <c r="T705" s="17"/>
      <c r="U705" s="17"/>
      <c r="V705" s="17"/>
      <c r="W705" s="17"/>
      <c r="X705" s="17"/>
      <c r="Y705" s="17"/>
      <c r="Z705" s="17"/>
      <c r="AA705" s="17"/>
      <c r="AB705" s="17"/>
      <c r="AC705" s="17"/>
      <c r="AD705" s="17"/>
      <c r="AE705" s="17"/>
      <c r="AF705" s="17"/>
    </row>
    <row r="706" spans="6:32" ht="22.25" customHeight="1" x14ac:dyDescent="0.4">
      <c r="F706" s="17"/>
      <c r="G706" s="17"/>
      <c r="H706" s="17"/>
      <c r="I706" s="17"/>
      <c r="J706" s="17"/>
      <c r="K706" s="17"/>
      <c r="L706" s="17"/>
      <c r="M706" s="17"/>
      <c r="N706" s="17"/>
      <c r="O706" s="17"/>
      <c r="P706" s="17"/>
      <c r="Q706" s="17"/>
      <c r="R706" s="17"/>
      <c r="S706" s="17"/>
      <c r="T706" s="17"/>
      <c r="U706" s="17"/>
      <c r="V706" s="17"/>
      <c r="W706" s="17"/>
      <c r="X706" s="17"/>
      <c r="Y706" s="17"/>
      <c r="Z706" s="17"/>
      <c r="AA706" s="17"/>
      <c r="AB706" s="17"/>
      <c r="AC706" s="17"/>
      <c r="AD706" s="17"/>
      <c r="AE706" s="17"/>
      <c r="AF706" s="17"/>
    </row>
    <row r="707" spans="6:32" ht="22.25" customHeight="1" x14ac:dyDescent="0.4">
      <c r="F707" s="17"/>
      <c r="G707" s="17"/>
      <c r="H707" s="17"/>
      <c r="I707" s="17"/>
      <c r="J707" s="17"/>
      <c r="K707" s="17"/>
      <c r="L707" s="17"/>
      <c r="M707" s="17"/>
      <c r="N707" s="17"/>
      <c r="O707" s="17"/>
      <c r="P707" s="17"/>
      <c r="Q707" s="17"/>
      <c r="R707" s="17"/>
      <c r="S707" s="17"/>
      <c r="T707" s="17"/>
      <c r="U707" s="17"/>
      <c r="V707" s="17"/>
      <c r="W707" s="17"/>
      <c r="X707" s="17"/>
      <c r="Y707" s="17"/>
      <c r="Z707" s="17"/>
      <c r="AA707" s="17"/>
      <c r="AB707" s="17"/>
      <c r="AC707" s="17"/>
      <c r="AD707" s="17"/>
      <c r="AE707" s="17"/>
      <c r="AF707" s="17"/>
    </row>
    <row r="708" spans="6:32" ht="22.25" customHeight="1" x14ac:dyDescent="0.4">
      <c r="F708" s="17"/>
      <c r="G708" s="17"/>
      <c r="H708" s="17"/>
      <c r="I708" s="17"/>
      <c r="J708" s="17"/>
      <c r="K708" s="17"/>
      <c r="L708" s="17"/>
      <c r="M708" s="17"/>
      <c r="N708" s="17"/>
      <c r="O708" s="17"/>
      <c r="P708" s="17"/>
      <c r="Q708" s="17"/>
      <c r="R708" s="17"/>
      <c r="S708" s="17"/>
      <c r="T708" s="17"/>
      <c r="U708" s="17"/>
      <c r="V708" s="17"/>
      <c r="W708" s="17"/>
      <c r="X708" s="17"/>
      <c r="Y708" s="17"/>
      <c r="Z708" s="17"/>
      <c r="AA708" s="17"/>
      <c r="AB708" s="17"/>
      <c r="AC708" s="17"/>
      <c r="AD708" s="17"/>
      <c r="AE708" s="17"/>
      <c r="AF708" s="17"/>
    </row>
    <row r="709" spans="6:32" ht="22.25" customHeight="1" x14ac:dyDescent="0.4">
      <c r="F709" s="17"/>
      <c r="G709" s="17"/>
      <c r="H709" s="17"/>
      <c r="I709" s="17"/>
      <c r="J709" s="17"/>
      <c r="K709" s="17"/>
      <c r="L709" s="17"/>
      <c r="M709" s="17"/>
      <c r="N709" s="17"/>
      <c r="O709" s="17"/>
      <c r="P709" s="17"/>
      <c r="Q709" s="17"/>
      <c r="R709" s="17"/>
      <c r="S709" s="17"/>
      <c r="T709" s="17"/>
      <c r="U709" s="17"/>
      <c r="V709" s="17"/>
      <c r="W709" s="17"/>
      <c r="X709" s="17"/>
      <c r="Y709" s="17"/>
      <c r="Z709" s="17"/>
      <c r="AA709" s="17"/>
      <c r="AB709" s="17"/>
      <c r="AC709" s="17"/>
      <c r="AD709" s="17"/>
      <c r="AE709" s="17"/>
      <c r="AF709" s="17"/>
    </row>
    <row r="710" spans="6:32" ht="22.25" customHeight="1" x14ac:dyDescent="0.4">
      <c r="F710" s="17"/>
      <c r="G710" s="17"/>
      <c r="H710" s="17"/>
      <c r="I710" s="17"/>
      <c r="J710" s="17"/>
      <c r="K710" s="17"/>
      <c r="L710" s="17"/>
      <c r="M710" s="17"/>
      <c r="N710" s="17"/>
      <c r="O710" s="17"/>
      <c r="P710" s="17"/>
      <c r="Q710" s="17"/>
      <c r="R710" s="17"/>
      <c r="S710" s="17"/>
      <c r="T710" s="17"/>
      <c r="U710" s="17"/>
      <c r="V710" s="17"/>
      <c r="W710" s="17"/>
      <c r="X710" s="17"/>
      <c r="Y710" s="17"/>
      <c r="Z710" s="17"/>
      <c r="AA710" s="17"/>
      <c r="AB710" s="17"/>
      <c r="AC710" s="17"/>
      <c r="AD710" s="17"/>
      <c r="AE710" s="17"/>
      <c r="AF710" s="17"/>
    </row>
    <row r="711" spans="6:32" ht="22.25" customHeight="1" x14ac:dyDescent="0.4">
      <c r="F711" s="17"/>
      <c r="G711" s="17"/>
      <c r="H711" s="17"/>
      <c r="I711" s="17"/>
      <c r="J711" s="17"/>
      <c r="K711" s="17"/>
      <c r="L711" s="17"/>
      <c r="M711" s="17"/>
      <c r="N711" s="17"/>
      <c r="O711" s="17"/>
      <c r="P711" s="17"/>
      <c r="Q711" s="17"/>
      <c r="R711" s="17"/>
      <c r="S711" s="17"/>
      <c r="T711" s="17"/>
      <c r="U711" s="17"/>
      <c r="V711" s="17"/>
      <c r="W711" s="17"/>
      <c r="X711" s="17"/>
      <c r="Y711" s="17"/>
      <c r="Z711" s="17"/>
      <c r="AA711" s="17"/>
      <c r="AB711" s="17"/>
      <c r="AC711" s="17"/>
      <c r="AD711" s="17"/>
      <c r="AE711" s="17"/>
      <c r="AF711" s="17"/>
    </row>
    <row r="712" spans="6:32" ht="22.25" customHeight="1" x14ac:dyDescent="0.4">
      <c r="F712" s="17"/>
      <c r="G712" s="17"/>
      <c r="H712" s="17"/>
      <c r="I712" s="17"/>
      <c r="J712" s="17"/>
      <c r="K712" s="17"/>
      <c r="L712" s="17"/>
      <c r="M712" s="17"/>
      <c r="N712" s="17"/>
      <c r="O712" s="17"/>
      <c r="P712" s="17"/>
      <c r="Q712" s="17"/>
      <c r="R712" s="17"/>
      <c r="S712" s="17"/>
      <c r="T712" s="17"/>
      <c r="U712" s="17"/>
      <c r="V712" s="17"/>
      <c r="W712" s="17"/>
      <c r="X712" s="17"/>
      <c r="Y712" s="17"/>
      <c r="Z712" s="17"/>
      <c r="AA712" s="17"/>
      <c r="AB712" s="17"/>
      <c r="AC712" s="17"/>
      <c r="AD712" s="17"/>
      <c r="AE712" s="17"/>
      <c r="AF712" s="17"/>
    </row>
    <row r="713" spans="6:32" ht="22.25" customHeight="1" x14ac:dyDescent="0.4">
      <c r="F713" s="17"/>
      <c r="G713" s="17"/>
      <c r="H713" s="17"/>
      <c r="I713" s="17"/>
      <c r="J713" s="17"/>
      <c r="K713" s="17"/>
      <c r="L713" s="17"/>
      <c r="M713" s="17"/>
      <c r="N713" s="17"/>
      <c r="O713" s="17"/>
      <c r="P713" s="17"/>
      <c r="Q713" s="17"/>
      <c r="R713" s="17"/>
      <c r="S713" s="17"/>
      <c r="T713" s="17"/>
      <c r="U713" s="17"/>
      <c r="V713" s="17"/>
      <c r="W713" s="17"/>
      <c r="X713" s="17"/>
      <c r="Y713" s="17"/>
      <c r="Z713" s="17"/>
      <c r="AA713" s="17"/>
      <c r="AB713" s="17"/>
      <c r="AC713" s="17"/>
      <c r="AD713" s="17"/>
      <c r="AE713" s="17"/>
      <c r="AF713" s="17"/>
    </row>
    <row r="714" spans="6:32" ht="22.25" customHeight="1" x14ac:dyDescent="0.4">
      <c r="F714" s="17"/>
      <c r="G714" s="17"/>
      <c r="H714" s="17"/>
      <c r="I714" s="17"/>
      <c r="J714" s="17"/>
      <c r="K714" s="17"/>
      <c r="L714" s="17"/>
      <c r="M714" s="17"/>
      <c r="N714" s="17"/>
      <c r="O714" s="17"/>
      <c r="P714" s="17"/>
      <c r="Q714" s="17"/>
      <c r="R714" s="17"/>
      <c r="S714" s="17"/>
      <c r="T714" s="17"/>
      <c r="U714" s="17"/>
      <c r="V714" s="17"/>
      <c r="W714" s="17"/>
      <c r="X714" s="17"/>
      <c r="Y714" s="17"/>
      <c r="Z714" s="17"/>
      <c r="AA714" s="17"/>
      <c r="AB714" s="17"/>
      <c r="AC714" s="17"/>
      <c r="AD714" s="17"/>
      <c r="AE714" s="17"/>
      <c r="AF714" s="17"/>
    </row>
    <row r="715" spans="6:32" ht="22.25" customHeight="1" x14ac:dyDescent="0.4">
      <c r="F715" s="17"/>
      <c r="G715" s="17"/>
      <c r="H715" s="17"/>
      <c r="I715" s="17"/>
      <c r="J715" s="17"/>
      <c r="K715" s="17"/>
      <c r="L715" s="17"/>
      <c r="M715" s="17"/>
      <c r="N715" s="17"/>
      <c r="O715" s="17"/>
      <c r="P715" s="17"/>
      <c r="Q715" s="17"/>
      <c r="R715" s="17"/>
      <c r="S715" s="17"/>
      <c r="T715" s="17"/>
      <c r="U715" s="17"/>
      <c r="V715" s="17"/>
      <c r="W715" s="17"/>
      <c r="X715" s="17"/>
      <c r="Y715" s="17"/>
      <c r="Z715" s="17"/>
      <c r="AA715" s="17"/>
      <c r="AB715" s="17"/>
      <c r="AC715" s="17"/>
      <c r="AD715" s="17"/>
      <c r="AE715" s="17"/>
      <c r="AF715" s="17"/>
    </row>
    <row r="716" spans="6:32" ht="22.25" customHeight="1" x14ac:dyDescent="0.4">
      <c r="F716" s="17"/>
      <c r="G716" s="17"/>
      <c r="H716" s="17"/>
      <c r="I716" s="17"/>
      <c r="J716" s="17"/>
      <c r="K716" s="17"/>
      <c r="L716" s="17"/>
      <c r="M716" s="17"/>
      <c r="N716" s="17"/>
      <c r="O716" s="17"/>
      <c r="P716" s="17"/>
      <c r="Q716" s="17"/>
      <c r="R716" s="17"/>
      <c r="S716" s="17"/>
      <c r="T716" s="17"/>
      <c r="U716" s="17"/>
      <c r="V716" s="17"/>
      <c r="W716" s="17"/>
      <c r="X716" s="17"/>
      <c r="Y716" s="17"/>
      <c r="Z716" s="17"/>
      <c r="AA716" s="17"/>
      <c r="AB716" s="17"/>
      <c r="AC716" s="17"/>
      <c r="AD716" s="17"/>
      <c r="AE716" s="17"/>
      <c r="AF716" s="17"/>
    </row>
    <row r="717" spans="6:32" ht="22.25" customHeight="1" x14ac:dyDescent="0.4">
      <c r="F717" s="17"/>
      <c r="G717" s="17"/>
      <c r="H717" s="17"/>
      <c r="I717" s="17"/>
      <c r="J717" s="17"/>
      <c r="K717" s="17"/>
      <c r="L717" s="17"/>
      <c r="M717" s="17"/>
      <c r="N717" s="17"/>
      <c r="O717" s="17"/>
      <c r="P717" s="17"/>
      <c r="Q717" s="17"/>
      <c r="R717" s="17"/>
      <c r="S717" s="17"/>
      <c r="T717" s="17"/>
      <c r="U717" s="17"/>
      <c r="V717" s="17"/>
      <c r="W717" s="17"/>
      <c r="X717" s="17"/>
      <c r="Y717" s="17"/>
      <c r="Z717" s="17"/>
      <c r="AA717" s="17"/>
      <c r="AB717" s="17"/>
      <c r="AC717" s="17"/>
      <c r="AD717" s="17"/>
      <c r="AE717" s="17"/>
      <c r="AF717" s="17"/>
    </row>
    <row r="718" spans="6:32" ht="22.25" customHeight="1" x14ac:dyDescent="0.4">
      <c r="F718" s="17"/>
      <c r="G718" s="17"/>
      <c r="H718" s="17"/>
      <c r="I718" s="17"/>
      <c r="J718" s="17"/>
      <c r="K718" s="17"/>
      <c r="L718" s="17"/>
      <c r="M718" s="17"/>
      <c r="N718" s="17"/>
      <c r="O718" s="17"/>
      <c r="P718" s="17"/>
      <c r="Q718" s="17"/>
      <c r="R718" s="17"/>
      <c r="S718" s="17"/>
      <c r="T718" s="17"/>
      <c r="U718" s="17"/>
      <c r="V718" s="17"/>
      <c r="W718" s="17"/>
      <c r="X718" s="17"/>
      <c r="Y718" s="17"/>
      <c r="Z718" s="17"/>
      <c r="AA718" s="17"/>
      <c r="AB718" s="17"/>
      <c r="AC718" s="17"/>
      <c r="AD718" s="17"/>
      <c r="AE718" s="17"/>
      <c r="AF718" s="17"/>
    </row>
    <row r="719" spans="6:32" ht="22.25" customHeight="1" x14ac:dyDescent="0.4">
      <c r="F719" s="17"/>
      <c r="G719" s="17"/>
      <c r="H719" s="17"/>
      <c r="I719" s="17"/>
      <c r="J719" s="17"/>
      <c r="K719" s="17"/>
      <c r="L719" s="17"/>
      <c r="M719" s="17"/>
      <c r="N719" s="17"/>
      <c r="O719" s="17"/>
      <c r="P719" s="17"/>
      <c r="Q719" s="17"/>
      <c r="R719" s="17"/>
      <c r="S719" s="17"/>
      <c r="T719" s="17"/>
      <c r="U719" s="17"/>
      <c r="V719" s="17"/>
      <c r="W719" s="17"/>
      <c r="X719" s="17"/>
      <c r="Y719" s="17"/>
      <c r="Z719" s="17"/>
      <c r="AA719" s="17"/>
      <c r="AB719" s="17"/>
      <c r="AC719" s="17"/>
      <c r="AD719" s="17"/>
      <c r="AE719" s="17"/>
      <c r="AF719" s="17"/>
    </row>
    <row r="720" spans="6:32" ht="22.25" customHeight="1" x14ac:dyDescent="0.4">
      <c r="F720" s="17"/>
      <c r="G720" s="17"/>
      <c r="H720" s="17"/>
      <c r="I720" s="17"/>
      <c r="J720" s="17"/>
      <c r="K720" s="17"/>
      <c r="L720" s="17"/>
      <c r="M720" s="17"/>
      <c r="N720" s="17"/>
      <c r="O720" s="17"/>
      <c r="P720" s="17"/>
      <c r="Q720" s="17"/>
      <c r="R720" s="17"/>
      <c r="S720" s="17"/>
      <c r="T720" s="17"/>
      <c r="U720" s="17"/>
      <c r="V720" s="17"/>
      <c r="W720" s="17"/>
      <c r="X720" s="17"/>
      <c r="Y720" s="17"/>
      <c r="Z720" s="17"/>
      <c r="AA720" s="17"/>
      <c r="AB720" s="17"/>
      <c r="AC720" s="17"/>
      <c r="AD720" s="17"/>
      <c r="AE720" s="17"/>
      <c r="AF720" s="17"/>
    </row>
    <row r="721" spans="6:32" ht="22.25" customHeight="1" x14ac:dyDescent="0.4">
      <c r="F721" s="17"/>
      <c r="G721" s="17"/>
      <c r="H721" s="17"/>
      <c r="I721" s="17"/>
      <c r="J721" s="17"/>
      <c r="K721" s="17"/>
      <c r="L721" s="17"/>
      <c r="M721" s="17"/>
      <c r="N721" s="17"/>
      <c r="O721" s="17"/>
      <c r="P721" s="17"/>
      <c r="Q721" s="17"/>
      <c r="R721" s="17"/>
      <c r="S721" s="17"/>
      <c r="T721" s="17"/>
      <c r="U721" s="17"/>
      <c r="V721" s="17"/>
      <c r="W721" s="17"/>
      <c r="X721" s="17"/>
      <c r="Y721" s="17"/>
      <c r="Z721" s="17"/>
      <c r="AA721" s="17"/>
      <c r="AB721" s="17"/>
      <c r="AC721" s="17"/>
      <c r="AD721" s="17"/>
      <c r="AE721" s="17"/>
      <c r="AF721" s="17"/>
    </row>
    <row r="722" spans="6:32" ht="22.25" customHeight="1" x14ac:dyDescent="0.4">
      <c r="F722" s="17"/>
      <c r="G722" s="17"/>
      <c r="H722" s="17"/>
      <c r="I722" s="17"/>
      <c r="J722" s="17"/>
      <c r="K722" s="17"/>
      <c r="L722" s="17"/>
      <c r="M722" s="17"/>
      <c r="N722" s="17"/>
      <c r="O722" s="17"/>
      <c r="P722" s="17"/>
      <c r="Q722" s="17"/>
      <c r="R722" s="17"/>
      <c r="S722" s="17"/>
      <c r="T722" s="17"/>
      <c r="U722" s="17"/>
      <c r="V722" s="17"/>
      <c r="W722" s="17"/>
      <c r="X722" s="17"/>
      <c r="Y722" s="17"/>
      <c r="Z722" s="17"/>
      <c r="AA722" s="17"/>
      <c r="AB722" s="17"/>
      <c r="AC722" s="17"/>
      <c r="AD722" s="17"/>
      <c r="AE722" s="17"/>
      <c r="AF722" s="17"/>
    </row>
    <row r="723" spans="6:32" ht="22.25" customHeight="1" x14ac:dyDescent="0.4">
      <c r="F723" s="17"/>
      <c r="G723" s="17"/>
      <c r="H723" s="17"/>
      <c r="I723" s="17"/>
      <c r="J723" s="17"/>
      <c r="K723" s="17"/>
      <c r="L723" s="17"/>
      <c r="M723" s="17"/>
      <c r="N723" s="17"/>
      <c r="O723" s="17"/>
      <c r="P723" s="17"/>
      <c r="Q723" s="17"/>
      <c r="R723" s="17"/>
      <c r="S723" s="17"/>
      <c r="T723" s="17"/>
      <c r="U723" s="17"/>
      <c r="V723" s="17"/>
      <c r="W723" s="17"/>
      <c r="X723" s="17"/>
      <c r="Y723" s="17"/>
      <c r="Z723" s="17"/>
      <c r="AA723" s="17"/>
      <c r="AB723" s="17"/>
      <c r="AC723" s="17"/>
      <c r="AD723" s="17"/>
      <c r="AE723" s="17"/>
      <c r="AF723" s="17"/>
    </row>
    <row r="724" spans="6:32" ht="22.25" customHeight="1" x14ac:dyDescent="0.4">
      <c r="F724" s="17"/>
      <c r="G724" s="17"/>
      <c r="H724" s="17"/>
      <c r="I724" s="17"/>
      <c r="J724" s="17"/>
      <c r="K724" s="17"/>
      <c r="L724" s="17"/>
      <c r="M724" s="17"/>
      <c r="N724" s="17"/>
      <c r="O724" s="17"/>
      <c r="P724" s="17"/>
      <c r="Q724" s="17"/>
      <c r="R724" s="17"/>
      <c r="S724" s="17"/>
      <c r="T724" s="17"/>
      <c r="U724" s="17"/>
      <c r="V724" s="17"/>
      <c r="W724" s="17"/>
      <c r="X724" s="17"/>
      <c r="Y724" s="17"/>
      <c r="Z724" s="17"/>
      <c r="AA724" s="17"/>
      <c r="AB724" s="17"/>
      <c r="AC724" s="17"/>
      <c r="AD724" s="17"/>
      <c r="AE724" s="17"/>
      <c r="AF724" s="17"/>
    </row>
    <row r="725" spans="6:32" ht="22.25" customHeight="1" x14ac:dyDescent="0.4">
      <c r="F725" s="17"/>
      <c r="G725" s="17"/>
      <c r="H725" s="17"/>
      <c r="I725" s="17"/>
      <c r="J725" s="17"/>
      <c r="K725" s="17"/>
      <c r="L725" s="17"/>
      <c r="M725" s="17"/>
      <c r="N725" s="17"/>
      <c r="O725" s="17"/>
      <c r="P725" s="17"/>
      <c r="Q725" s="17"/>
      <c r="R725" s="17"/>
      <c r="S725" s="17"/>
      <c r="T725" s="17"/>
      <c r="U725" s="17"/>
      <c r="V725" s="17"/>
      <c r="W725" s="17"/>
      <c r="X725" s="17"/>
      <c r="Y725" s="17"/>
      <c r="Z725" s="17"/>
      <c r="AA725" s="17"/>
      <c r="AB725" s="17"/>
      <c r="AC725" s="17"/>
      <c r="AD725" s="17"/>
      <c r="AE725" s="17"/>
      <c r="AF725" s="17"/>
    </row>
    <row r="726" spans="6:32" ht="22.25" customHeight="1" x14ac:dyDescent="0.4">
      <c r="F726" s="17"/>
      <c r="G726" s="17"/>
      <c r="H726" s="17"/>
      <c r="I726" s="17"/>
      <c r="J726" s="17"/>
      <c r="K726" s="17"/>
      <c r="L726" s="17"/>
      <c r="M726" s="17"/>
      <c r="N726" s="17"/>
      <c r="O726" s="17"/>
      <c r="P726" s="17"/>
      <c r="Q726" s="17"/>
      <c r="R726" s="17"/>
      <c r="S726" s="17"/>
      <c r="T726" s="17"/>
      <c r="U726" s="17"/>
      <c r="V726" s="17"/>
      <c r="W726" s="17"/>
      <c r="X726" s="17"/>
      <c r="Y726" s="17"/>
      <c r="Z726" s="17"/>
      <c r="AA726" s="17"/>
      <c r="AB726" s="17"/>
      <c r="AC726" s="17"/>
      <c r="AD726" s="17"/>
      <c r="AE726" s="17"/>
      <c r="AF726" s="17"/>
    </row>
    <row r="727" spans="6:32" ht="22.25" customHeight="1" x14ac:dyDescent="0.4">
      <c r="F727" s="17"/>
      <c r="G727" s="17"/>
      <c r="H727" s="17"/>
      <c r="I727" s="17"/>
      <c r="J727" s="17"/>
      <c r="K727" s="17"/>
      <c r="L727" s="17"/>
      <c r="M727" s="17"/>
      <c r="N727" s="17"/>
      <c r="O727" s="17"/>
      <c r="P727" s="17"/>
      <c r="Q727" s="17"/>
      <c r="R727" s="17"/>
      <c r="S727" s="17"/>
      <c r="T727" s="17"/>
      <c r="U727" s="17"/>
      <c r="V727" s="17"/>
      <c r="W727" s="17"/>
      <c r="X727" s="17"/>
      <c r="Y727" s="17"/>
      <c r="Z727" s="17"/>
      <c r="AA727" s="17"/>
      <c r="AB727" s="17"/>
      <c r="AC727" s="17"/>
      <c r="AD727" s="17"/>
      <c r="AE727" s="17"/>
      <c r="AF727" s="17"/>
    </row>
    <row r="728" spans="6:32" ht="22.25" customHeight="1" x14ac:dyDescent="0.4">
      <c r="F728" s="17"/>
      <c r="G728" s="17"/>
      <c r="H728" s="17"/>
      <c r="I728" s="17"/>
      <c r="J728" s="17"/>
      <c r="K728" s="17"/>
      <c r="L728" s="17"/>
      <c r="M728" s="17"/>
      <c r="N728" s="17"/>
      <c r="O728" s="17"/>
      <c r="P728" s="17"/>
      <c r="Q728" s="17"/>
      <c r="R728" s="17"/>
      <c r="S728" s="17"/>
      <c r="T728" s="17"/>
      <c r="U728" s="17"/>
      <c r="V728" s="17"/>
      <c r="W728" s="17"/>
      <c r="X728" s="17"/>
      <c r="Y728" s="17"/>
      <c r="Z728" s="17"/>
      <c r="AA728" s="17"/>
      <c r="AB728" s="17"/>
      <c r="AC728" s="17"/>
      <c r="AD728" s="17"/>
      <c r="AE728" s="17"/>
      <c r="AF728" s="17"/>
    </row>
    <row r="729" spans="6:32" ht="22.25" customHeight="1" x14ac:dyDescent="0.4">
      <c r="F729" s="17"/>
      <c r="G729" s="17"/>
      <c r="H729" s="17"/>
      <c r="I729" s="17"/>
      <c r="J729" s="17"/>
      <c r="K729" s="17"/>
      <c r="L729" s="17"/>
      <c r="M729" s="17"/>
      <c r="N729" s="17"/>
      <c r="O729" s="17"/>
      <c r="P729" s="17"/>
      <c r="Q729" s="17"/>
      <c r="R729" s="17"/>
      <c r="S729" s="17"/>
      <c r="T729" s="17"/>
      <c r="U729" s="17"/>
      <c r="V729" s="17"/>
      <c r="W729" s="17"/>
      <c r="X729" s="17"/>
      <c r="Y729" s="17"/>
      <c r="Z729" s="17"/>
      <c r="AA729" s="17"/>
      <c r="AB729" s="17"/>
      <c r="AC729" s="17"/>
      <c r="AD729" s="17"/>
      <c r="AE729" s="17"/>
      <c r="AF729" s="17"/>
    </row>
    <row r="730" spans="6:32" ht="22.25" customHeight="1" x14ac:dyDescent="0.4">
      <c r="F730" s="17"/>
      <c r="G730" s="17"/>
      <c r="H730" s="17"/>
      <c r="I730" s="17"/>
      <c r="J730" s="17"/>
      <c r="K730" s="17"/>
      <c r="L730" s="17"/>
      <c r="M730" s="17"/>
      <c r="N730" s="17"/>
      <c r="O730" s="17"/>
      <c r="P730" s="17"/>
      <c r="Q730" s="17"/>
      <c r="R730" s="17"/>
      <c r="S730" s="17"/>
      <c r="T730" s="17"/>
      <c r="U730" s="17"/>
      <c r="V730" s="17"/>
      <c r="W730" s="17"/>
      <c r="X730" s="17"/>
      <c r="Y730" s="17"/>
      <c r="Z730" s="17"/>
      <c r="AA730" s="17"/>
      <c r="AB730" s="17"/>
      <c r="AC730" s="17"/>
      <c r="AD730" s="17"/>
      <c r="AE730" s="17"/>
      <c r="AF730" s="17"/>
    </row>
    <row r="731" spans="6:32" ht="22.25" customHeight="1" x14ac:dyDescent="0.4">
      <c r="F731" s="17"/>
      <c r="G731" s="17"/>
      <c r="H731" s="17"/>
      <c r="I731" s="17"/>
      <c r="J731" s="17"/>
      <c r="K731" s="17"/>
      <c r="L731" s="17"/>
      <c r="M731" s="17"/>
      <c r="N731" s="17"/>
      <c r="O731" s="17"/>
      <c r="P731" s="17"/>
      <c r="Q731" s="17"/>
      <c r="R731" s="17"/>
      <c r="S731" s="17"/>
      <c r="T731" s="17"/>
      <c r="U731" s="17"/>
      <c r="V731" s="17"/>
      <c r="W731" s="17"/>
      <c r="X731" s="17"/>
      <c r="Y731" s="17"/>
      <c r="Z731" s="17"/>
      <c r="AA731" s="17"/>
      <c r="AB731" s="17"/>
      <c r="AC731" s="17"/>
      <c r="AD731" s="17"/>
      <c r="AE731" s="17"/>
      <c r="AF731" s="17"/>
    </row>
    <row r="732" spans="6:32" ht="22.25" customHeight="1" x14ac:dyDescent="0.4">
      <c r="F732" s="17"/>
      <c r="G732" s="17"/>
      <c r="H732" s="17"/>
      <c r="I732" s="17"/>
      <c r="J732" s="17"/>
      <c r="K732" s="17"/>
      <c r="L732" s="17"/>
      <c r="M732" s="17"/>
      <c r="N732" s="17"/>
      <c r="O732" s="17"/>
      <c r="P732" s="17"/>
      <c r="Q732" s="17"/>
      <c r="R732" s="17"/>
      <c r="S732" s="17"/>
      <c r="T732" s="17"/>
      <c r="U732" s="17"/>
      <c r="V732" s="17"/>
      <c r="W732" s="17"/>
      <c r="X732" s="17"/>
      <c r="Y732" s="17"/>
      <c r="Z732" s="17"/>
      <c r="AA732" s="17"/>
      <c r="AB732" s="17"/>
      <c r="AC732" s="17"/>
      <c r="AD732" s="17"/>
      <c r="AE732" s="17"/>
      <c r="AF732" s="17"/>
    </row>
    <row r="733" spans="6:32" ht="22.25" customHeight="1" x14ac:dyDescent="0.4">
      <c r="F733" s="17"/>
      <c r="G733" s="17"/>
      <c r="H733" s="17"/>
      <c r="I733" s="17"/>
      <c r="J733" s="17"/>
      <c r="K733" s="17"/>
      <c r="L733" s="17"/>
      <c r="M733" s="17"/>
      <c r="N733" s="17"/>
      <c r="O733" s="17"/>
      <c r="P733" s="17"/>
      <c r="Q733" s="17"/>
      <c r="R733" s="17"/>
      <c r="S733" s="17"/>
      <c r="T733" s="17"/>
      <c r="U733" s="17"/>
      <c r="V733" s="17"/>
      <c r="W733" s="17"/>
      <c r="X733" s="17"/>
      <c r="Y733" s="17"/>
      <c r="Z733" s="17"/>
      <c r="AA733" s="17"/>
      <c r="AB733" s="17"/>
      <c r="AC733" s="17"/>
      <c r="AD733" s="17"/>
      <c r="AE733" s="17"/>
      <c r="AF733" s="17"/>
    </row>
    <row r="734" spans="6:32" ht="22.25" customHeight="1" x14ac:dyDescent="0.4">
      <c r="F734" s="17"/>
      <c r="G734" s="17"/>
      <c r="H734" s="17"/>
      <c r="I734" s="17"/>
      <c r="J734" s="17"/>
      <c r="K734" s="17"/>
      <c r="L734" s="17"/>
      <c r="M734" s="17"/>
      <c r="N734" s="17"/>
      <c r="O734" s="17"/>
      <c r="P734" s="17"/>
      <c r="Q734" s="17"/>
      <c r="R734" s="17"/>
      <c r="S734" s="17"/>
      <c r="T734" s="17"/>
      <c r="U734" s="17"/>
      <c r="V734" s="17"/>
      <c r="W734" s="17"/>
      <c r="X734" s="17"/>
      <c r="Y734" s="17"/>
      <c r="Z734" s="17"/>
      <c r="AA734" s="17"/>
      <c r="AB734" s="17"/>
      <c r="AC734" s="17"/>
      <c r="AD734" s="17"/>
      <c r="AE734" s="17"/>
      <c r="AF734" s="17"/>
    </row>
    <row r="735" spans="6:32" ht="22.25" customHeight="1" x14ac:dyDescent="0.4">
      <c r="F735" s="17"/>
      <c r="G735" s="17"/>
      <c r="H735" s="17"/>
      <c r="I735" s="17"/>
      <c r="J735" s="17"/>
      <c r="K735" s="17"/>
      <c r="L735" s="17"/>
      <c r="M735" s="17"/>
      <c r="N735" s="17"/>
      <c r="O735" s="17"/>
      <c r="P735" s="17"/>
      <c r="Q735" s="17"/>
      <c r="R735" s="17"/>
      <c r="S735" s="17"/>
      <c r="T735" s="17"/>
      <c r="U735" s="17"/>
      <c r="V735" s="17"/>
      <c r="W735" s="17"/>
      <c r="X735" s="17"/>
      <c r="Y735" s="17"/>
      <c r="Z735" s="17"/>
      <c r="AA735" s="17"/>
      <c r="AB735" s="17"/>
      <c r="AC735" s="17"/>
      <c r="AD735" s="17"/>
      <c r="AE735" s="17"/>
      <c r="AF735" s="17"/>
    </row>
    <row r="736" spans="6:32" ht="22.25" customHeight="1" x14ac:dyDescent="0.4">
      <c r="F736" s="17"/>
      <c r="G736" s="17"/>
      <c r="H736" s="17"/>
      <c r="I736" s="17"/>
      <c r="J736" s="17"/>
      <c r="K736" s="17"/>
      <c r="L736" s="17"/>
      <c r="M736" s="17"/>
      <c r="N736" s="17"/>
      <c r="O736" s="17"/>
      <c r="P736" s="17"/>
      <c r="Q736" s="17"/>
      <c r="R736" s="17"/>
      <c r="S736" s="17"/>
      <c r="T736" s="17"/>
      <c r="U736" s="17"/>
      <c r="V736" s="17"/>
      <c r="W736" s="17"/>
      <c r="X736" s="17"/>
      <c r="Y736" s="17"/>
      <c r="Z736" s="17"/>
      <c r="AA736" s="17"/>
      <c r="AB736" s="17"/>
      <c r="AC736" s="17"/>
      <c r="AD736" s="17"/>
      <c r="AE736" s="17"/>
      <c r="AF736" s="17"/>
    </row>
    <row r="737" spans="6:32" ht="22.25" customHeight="1" x14ac:dyDescent="0.4">
      <c r="F737" s="17"/>
      <c r="G737" s="17"/>
      <c r="H737" s="17"/>
      <c r="I737" s="17"/>
      <c r="J737" s="17"/>
      <c r="K737" s="17"/>
      <c r="L737" s="17"/>
      <c r="M737" s="17"/>
      <c r="N737" s="17"/>
      <c r="O737" s="17"/>
      <c r="P737" s="17"/>
      <c r="Q737" s="17"/>
      <c r="R737" s="17"/>
      <c r="S737" s="17"/>
      <c r="T737" s="17"/>
      <c r="U737" s="17"/>
      <c r="V737" s="17"/>
      <c r="W737" s="17"/>
      <c r="X737" s="17"/>
      <c r="Y737" s="17"/>
      <c r="Z737" s="17"/>
      <c r="AA737" s="17"/>
      <c r="AB737" s="17"/>
      <c r="AC737" s="17"/>
      <c r="AD737" s="17"/>
      <c r="AE737" s="17"/>
      <c r="AF737" s="17"/>
    </row>
    <row r="738" spans="6:32" ht="22.25" customHeight="1" x14ac:dyDescent="0.4">
      <c r="F738" s="17"/>
      <c r="G738" s="17"/>
      <c r="H738" s="17"/>
      <c r="I738" s="17"/>
      <c r="J738" s="17"/>
      <c r="K738" s="17"/>
      <c r="L738" s="17"/>
      <c r="M738" s="17"/>
      <c r="N738" s="17"/>
      <c r="O738" s="17"/>
      <c r="P738" s="17"/>
      <c r="Q738" s="17"/>
      <c r="R738" s="17"/>
      <c r="S738" s="17"/>
      <c r="T738" s="17"/>
      <c r="U738" s="17"/>
      <c r="V738" s="17"/>
      <c r="W738" s="17"/>
      <c r="X738" s="17"/>
      <c r="Y738" s="17"/>
      <c r="Z738" s="17"/>
      <c r="AA738" s="17"/>
      <c r="AB738" s="17"/>
      <c r="AC738" s="17"/>
      <c r="AD738" s="17"/>
      <c r="AE738" s="17"/>
      <c r="AF738" s="17"/>
    </row>
    <row r="739" spans="6:32" ht="22.25" customHeight="1" x14ac:dyDescent="0.4">
      <c r="F739" s="17"/>
      <c r="G739" s="17"/>
      <c r="H739" s="17"/>
      <c r="I739" s="17"/>
      <c r="J739" s="17"/>
      <c r="K739" s="17"/>
      <c r="L739" s="17"/>
      <c r="M739" s="17"/>
      <c r="N739" s="17"/>
      <c r="O739" s="17"/>
      <c r="P739" s="17"/>
      <c r="Q739" s="17"/>
      <c r="R739" s="17"/>
      <c r="S739" s="17"/>
      <c r="T739" s="17"/>
      <c r="U739" s="17"/>
      <c r="V739" s="17"/>
      <c r="W739" s="17"/>
      <c r="X739" s="17"/>
      <c r="Y739" s="17"/>
      <c r="Z739" s="17"/>
      <c r="AA739" s="17"/>
      <c r="AB739" s="17"/>
      <c r="AC739" s="17"/>
      <c r="AD739" s="17"/>
      <c r="AE739" s="17"/>
      <c r="AF739" s="17"/>
    </row>
    <row r="740" spans="6:32" ht="22.25" customHeight="1" x14ac:dyDescent="0.4">
      <c r="F740" s="17"/>
      <c r="G740" s="17"/>
      <c r="H740" s="17"/>
      <c r="I740" s="17"/>
      <c r="J740" s="17"/>
      <c r="K740" s="17"/>
      <c r="L740" s="17"/>
      <c r="M740" s="17"/>
      <c r="N740" s="17"/>
      <c r="O740" s="17"/>
      <c r="P740" s="17"/>
      <c r="Q740" s="17"/>
      <c r="R740" s="17"/>
      <c r="S740" s="17"/>
      <c r="T740" s="17"/>
      <c r="U740" s="17"/>
      <c r="V740" s="17"/>
      <c r="W740" s="17"/>
      <c r="X740" s="17"/>
      <c r="Y740" s="17"/>
      <c r="Z740" s="17"/>
      <c r="AA740" s="17"/>
      <c r="AB740" s="17"/>
      <c r="AC740" s="17"/>
      <c r="AD740" s="17"/>
      <c r="AE740" s="17"/>
      <c r="AF740" s="17"/>
    </row>
    <row r="741" spans="6:32" ht="22.25" customHeight="1" x14ac:dyDescent="0.4">
      <c r="F741" s="17"/>
      <c r="G741" s="17"/>
      <c r="H741" s="17"/>
      <c r="I741" s="17"/>
      <c r="J741" s="17"/>
      <c r="K741" s="17"/>
      <c r="L741" s="17"/>
      <c r="M741" s="17"/>
      <c r="N741" s="17"/>
      <c r="O741" s="17"/>
      <c r="P741" s="17"/>
      <c r="Q741" s="17"/>
      <c r="R741" s="17"/>
      <c r="S741" s="17"/>
      <c r="T741" s="17"/>
      <c r="U741" s="17"/>
      <c r="V741" s="17"/>
      <c r="W741" s="17"/>
      <c r="X741" s="17"/>
      <c r="Y741" s="17"/>
      <c r="Z741" s="17"/>
      <c r="AA741" s="17"/>
      <c r="AB741" s="17"/>
      <c r="AC741" s="17"/>
      <c r="AD741" s="17"/>
      <c r="AE741" s="17"/>
      <c r="AF741" s="17"/>
    </row>
    <row r="742" spans="6:32" ht="22.25" customHeight="1" x14ac:dyDescent="0.4">
      <c r="F742" s="17"/>
      <c r="G742" s="17"/>
      <c r="H742" s="17"/>
      <c r="I742" s="17"/>
      <c r="J742" s="17"/>
      <c r="K742" s="17"/>
      <c r="L742" s="17"/>
      <c r="M742" s="17"/>
      <c r="N742" s="17"/>
      <c r="O742" s="17"/>
      <c r="P742" s="17"/>
      <c r="Q742" s="17"/>
      <c r="R742" s="17"/>
      <c r="S742" s="17"/>
      <c r="T742" s="17"/>
      <c r="U742" s="17"/>
      <c r="V742" s="17"/>
      <c r="W742" s="17"/>
      <c r="X742" s="17"/>
      <c r="Y742" s="17"/>
      <c r="Z742" s="17"/>
      <c r="AA742" s="17"/>
      <c r="AB742" s="17"/>
      <c r="AC742" s="17"/>
      <c r="AD742" s="17"/>
      <c r="AE742" s="17"/>
      <c r="AF742" s="17"/>
    </row>
    <row r="743" spans="6:32" ht="22.25" customHeight="1" x14ac:dyDescent="0.4">
      <c r="F743" s="17"/>
      <c r="G743" s="17"/>
      <c r="H743" s="17"/>
      <c r="I743" s="17"/>
      <c r="J743" s="17"/>
      <c r="K743" s="17"/>
      <c r="L743" s="17"/>
      <c r="M743" s="17"/>
      <c r="N743" s="17"/>
      <c r="O743" s="17"/>
      <c r="P743" s="17"/>
      <c r="Q743" s="17"/>
      <c r="R743" s="17"/>
      <c r="S743" s="17"/>
      <c r="T743" s="17"/>
      <c r="U743" s="17"/>
      <c r="V743" s="17"/>
      <c r="W743" s="17"/>
      <c r="X743" s="17"/>
      <c r="Y743" s="17"/>
      <c r="Z743" s="17"/>
      <c r="AA743" s="17"/>
      <c r="AB743" s="17"/>
      <c r="AC743" s="17"/>
      <c r="AD743" s="17"/>
      <c r="AE743" s="17"/>
      <c r="AF743" s="17"/>
    </row>
    <row r="744" spans="6:32" ht="22.25" customHeight="1" x14ac:dyDescent="0.4">
      <c r="F744" s="17"/>
      <c r="G744" s="17"/>
      <c r="H744" s="17"/>
      <c r="I744" s="17"/>
      <c r="J744" s="17"/>
      <c r="K744" s="17"/>
      <c r="L744" s="17"/>
      <c r="M744" s="17"/>
      <c r="N744" s="17"/>
      <c r="O744" s="17"/>
      <c r="P744" s="17"/>
      <c r="Q744" s="17"/>
      <c r="R744" s="17"/>
      <c r="S744" s="17"/>
      <c r="T744" s="17"/>
      <c r="U744" s="17"/>
      <c r="V744" s="17"/>
      <c r="W744" s="17"/>
      <c r="X744" s="17"/>
      <c r="Y744" s="17"/>
      <c r="Z744" s="17"/>
      <c r="AA744" s="17"/>
      <c r="AB744" s="17"/>
      <c r="AC744" s="17"/>
      <c r="AD744" s="17"/>
      <c r="AE744" s="17"/>
      <c r="AF744" s="17"/>
    </row>
    <row r="745" spans="6:32" ht="22.25" customHeight="1" x14ac:dyDescent="0.4">
      <c r="F745" s="17"/>
      <c r="G745" s="17"/>
      <c r="H745" s="17"/>
      <c r="I745" s="17"/>
      <c r="J745" s="17"/>
      <c r="K745" s="17"/>
      <c r="L745" s="17"/>
      <c r="M745" s="17"/>
      <c r="N745" s="17"/>
      <c r="O745" s="17"/>
      <c r="P745" s="17"/>
      <c r="Q745" s="17"/>
      <c r="R745" s="17"/>
      <c r="S745" s="17"/>
      <c r="T745" s="17"/>
      <c r="U745" s="17"/>
      <c r="V745" s="17"/>
      <c r="W745" s="17"/>
      <c r="X745" s="17"/>
      <c r="Y745" s="17"/>
      <c r="Z745" s="17"/>
      <c r="AA745" s="17"/>
      <c r="AB745" s="17"/>
      <c r="AC745" s="17"/>
      <c r="AD745" s="17"/>
      <c r="AE745" s="17"/>
      <c r="AF745" s="17"/>
    </row>
    <row r="746" spans="6:32" ht="22.25" customHeight="1" x14ac:dyDescent="0.4">
      <c r="F746" s="17"/>
      <c r="G746" s="17"/>
      <c r="H746" s="17"/>
      <c r="I746" s="17"/>
      <c r="J746" s="17"/>
      <c r="K746" s="17"/>
      <c r="L746" s="17"/>
      <c r="M746" s="17"/>
      <c r="N746" s="17"/>
      <c r="O746" s="17"/>
      <c r="P746" s="17"/>
      <c r="Q746" s="17"/>
      <c r="R746" s="17"/>
      <c r="S746" s="17"/>
      <c r="T746" s="17"/>
      <c r="U746" s="17"/>
      <c r="V746" s="17"/>
      <c r="W746" s="17"/>
      <c r="X746" s="17"/>
      <c r="Y746" s="17"/>
      <c r="Z746" s="17"/>
      <c r="AA746" s="17"/>
      <c r="AB746" s="17"/>
      <c r="AC746" s="17"/>
      <c r="AD746" s="17"/>
      <c r="AE746" s="17"/>
      <c r="AF746" s="17"/>
    </row>
    <row r="747" spans="6:32" ht="22.25" customHeight="1" x14ac:dyDescent="0.4">
      <c r="F747" s="17"/>
      <c r="G747" s="17"/>
      <c r="H747" s="17"/>
      <c r="I747" s="17"/>
      <c r="J747" s="17"/>
      <c r="K747" s="17"/>
      <c r="L747" s="17"/>
      <c r="M747" s="17"/>
      <c r="N747" s="17"/>
      <c r="O747" s="17"/>
      <c r="P747" s="17"/>
      <c r="Q747" s="17"/>
      <c r="R747" s="17"/>
      <c r="S747" s="17"/>
      <c r="T747" s="17"/>
      <c r="U747" s="17"/>
      <c r="V747" s="17"/>
      <c r="W747" s="17"/>
      <c r="X747" s="17"/>
      <c r="Y747" s="17"/>
      <c r="Z747" s="17"/>
      <c r="AA747" s="17"/>
      <c r="AB747" s="17"/>
      <c r="AC747" s="17"/>
      <c r="AD747" s="17"/>
      <c r="AE747" s="17"/>
      <c r="AF747" s="17"/>
    </row>
    <row r="748" spans="6:32" ht="22.25" customHeight="1" x14ac:dyDescent="0.4">
      <c r="F748" s="17"/>
      <c r="G748" s="17"/>
      <c r="H748" s="17"/>
      <c r="I748" s="17"/>
      <c r="J748" s="17"/>
      <c r="K748" s="17"/>
      <c r="L748" s="17"/>
      <c r="M748" s="17"/>
      <c r="N748" s="17"/>
      <c r="O748" s="17"/>
      <c r="P748" s="17"/>
      <c r="Q748" s="17"/>
      <c r="R748" s="17"/>
      <c r="S748" s="17"/>
      <c r="T748" s="17"/>
      <c r="U748" s="17"/>
      <c r="V748" s="17"/>
      <c r="W748" s="17"/>
      <c r="X748" s="17"/>
      <c r="Y748" s="17"/>
      <c r="Z748" s="17"/>
      <c r="AA748" s="17"/>
      <c r="AB748" s="17"/>
      <c r="AC748" s="17"/>
      <c r="AD748" s="17"/>
      <c r="AE748" s="17"/>
      <c r="AF748" s="17"/>
    </row>
    <row r="749" spans="6:32" ht="22.25" customHeight="1" x14ac:dyDescent="0.4">
      <c r="F749" s="17"/>
      <c r="G749" s="17"/>
      <c r="H749" s="17"/>
      <c r="I749" s="17"/>
      <c r="J749" s="17"/>
      <c r="K749" s="17"/>
      <c r="L749" s="17"/>
      <c r="M749" s="17"/>
      <c r="N749" s="17"/>
      <c r="O749" s="17"/>
      <c r="P749" s="17"/>
      <c r="Q749" s="17"/>
      <c r="R749" s="17"/>
      <c r="S749" s="17"/>
      <c r="T749" s="17"/>
      <c r="U749" s="17"/>
      <c r="V749" s="17"/>
      <c r="W749" s="17"/>
      <c r="X749" s="17"/>
      <c r="Y749" s="17"/>
      <c r="Z749" s="17"/>
      <c r="AA749" s="17"/>
      <c r="AB749" s="17"/>
      <c r="AC749" s="17"/>
      <c r="AD749" s="17"/>
      <c r="AE749" s="17"/>
      <c r="AF749" s="17"/>
    </row>
    <row r="750" spans="6:32" ht="22.25" customHeight="1" x14ac:dyDescent="0.4">
      <c r="F750" s="17"/>
      <c r="G750" s="17"/>
      <c r="H750" s="17"/>
      <c r="I750" s="17"/>
      <c r="J750" s="17"/>
      <c r="K750" s="17"/>
      <c r="L750" s="17"/>
      <c r="M750" s="17"/>
      <c r="N750" s="17"/>
      <c r="O750" s="17"/>
      <c r="P750" s="17"/>
      <c r="Q750" s="17"/>
      <c r="R750" s="17"/>
      <c r="S750" s="17"/>
      <c r="T750" s="17"/>
      <c r="U750" s="17"/>
      <c r="V750" s="17"/>
      <c r="W750" s="17"/>
      <c r="X750" s="17"/>
      <c r="Y750" s="17"/>
      <c r="Z750" s="17"/>
      <c r="AA750" s="17"/>
      <c r="AB750" s="17"/>
      <c r="AC750" s="17"/>
      <c r="AD750" s="17"/>
      <c r="AE750" s="17"/>
      <c r="AF750" s="17"/>
    </row>
    <row r="751" spans="6:32" ht="22.25" customHeight="1" x14ac:dyDescent="0.4">
      <c r="F751" s="17"/>
      <c r="G751" s="17"/>
      <c r="H751" s="17"/>
      <c r="I751" s="17"/>
      <c r="J751" s="17"/>
      <c r="K751" s="17"/>
      <c r="L751" s="17"/>
      <c r="M751" s="17"/>
      <c r="N751" s="17"/>
      <c r="O751" s="17"/>
      <c r="P751" s="17"/>
      <c r="Q751" s="17"/>
      <c r="R751" s="17"/>
      <c r="S751" s="17"/>
      <c r="T751" s="17"/>
      <c r="U751" s="17"/>
      <c r="V751" s="17"/>
      <c r="W751" s="17"/>
      <c r="X751" s="17"/>
      <c r="Y751" s="17"/>
      <c r="Z751" s="17"/>
      <c r="AA751" s="17"/>
      <c r="AB751" s="17"/>
      <c r="AC751" s="17"/>
      <c r="AD751" s="17"/>
      <c r="AE751" s="17"/>
      <c r="AF751" s="17"/>
    </row>
    <row r="752" spans="6:32" ht="22.25" customHeight="1" x14ac:dyDescent="0.4">
      <c r="F752" s="17"/>
      <c r="G752" s="17"/>
      <c r="H752" s="17"/>
      <c r="I752" s="17"/>
      <c r="J752" s="17"/>
      <c r="K752" s="17"/>
      <c r="L752" s="17"/>
      <c r="M752" s="17"/>
      <c r="N752" s="17"/>
      <c r="O752" s="17"/>
      <c r="P752" s="17"/>
      <c r="Q752" s="17"/>
      <c r="R752" s="17"/>
      <c r="S752" s="17"/>
      <c r="T752" s="17"/>
      <c r="U752" s="17"/>
      <c r="V752" s="17"/>
      <c r="W752" s="17"/>
      <c r="X752" s="17"/>
      <c r="Y752" s="17"/>
      <c r="Z752" s="17"/>
      <c r="AA752" s="17"/>
      <c r="AB752" s="17"/>
      <c r="AC752" s="17"/>
      <c r="AD752" s="17"/>
      <c r="AE752" s="17"/>
      <c r="AF752" s="17"/>
    </row>
    <row r="753" spans="6:32" ht="22.25" customHeight="1" x14ac:dyDescent="0.4">
      <c r="F753" s="17"/>
      <c r="G753" s="17"/>
      <c r="H753" s="17"/>
      <c r="I753" s="17"/>
      <c r="J753" s="17"/>
      <c r="K753" s="17"/>
      <c r="L753" s="17"/>
      <c r="M753" s="17"/>
      <c r="N753" s="17"/>
      <c r="O753" s="17"/>
      <c r="P753" s="17"/>
      <c r="Q753" s="17"/>
      <c r="R753" s="17"/>
      <c r="S753" s="17"/>
      <c r="T753" s="17"/>
      <c r="U753" s="17"/>
      <c r="V753" s="17"/>
      <c r="W753" s="17"/>
      <c r="X753" s="17"/>
      <c r="Y753" s="17"/>
      <c r="Z753" s="17"/>
      <c r="AA753" s="17"/>
      <c r="AB753" s="17"/>
      <c r="AC753" s="17"/>
      <c r="AD753" s="17"/>
      <c r="AE753" s="17"/>
      <c r="AF753" s="17"/>
    </row>
    <row r="754" spans="6:32" ht="22.25" customHeight="1" x14ac:dyDescent="0.4">
      <c r="F754" s="17"/>
      <c r="G754" s="17"/>
      <c r="H754" s="17"/>
      <c r="I754" s="17"/>
      <c r="J754" s="17"/>
      <c r="K754" s="17"/>
      <c r="L754" s="17"/>
      <c r="M754" s="17"/>
      <c r="N754" s="17"/>
      <c r="O754" s="17"/>
      <c r="P754" s="17"/>
      <c r="Q754" s="17"/>
      <c r="R754" s="17"/>
      <c r="S754" s="17"/>
      <c r="T754" s="17"/>
      <c r="U754" s="17"/>
      <c r="V754" s="17"/>
      <c r="W754" s="17"/>
      <c r="X754" s="17"/>
      <c r="Y754" s="17"/>
      <c r="Z754" s="17"/>
      <c r="AA754" s="17"/>
      <c r="AB754" s="17"/>
      <c r="AC754" s="17"/>
      <c r="AD754" s="17"/>
      <c r="AE754" s="17"/>
      <c r="AF754" s="17"/>
    </row>
    <row r="755" spans="6:32" ht="22.25" customHeight="1" x14ac:dyDescent="0.4">
      <c r="F755" s="17"/>
      <c r="G755" s="17"/>
      <c r="H755" s="17"/>
      <c r="I755" s="17"/>
      <c r="J755" s="17"/>
      <c r="K755" s="17"/>
      <c r="L755" s="17"/>
      <c r="M755" s="17"/>
      <c r="N755" s="17"/>
      <c r="O755" s="17"/>
      <c r="P755" s="17"/>
      <c r="Q755" s="17"/>
      <c r="R755" s="17"/>
      <c r="S755" s="17"/>
      <c r="T755" s="17"/>
      <c r="U755" s="17"/>
      <c r="V755" s="17"/>
      <c r="W755" s="17"/>
      <c r="X755" s="17"/>
      <c r="Y755" s="17"/>
      <c r="Z755" s="17"/>
      <c r="AA755" s="17"/>
      <c r="AB755" s="17"/>
      <c r="AC755" s="17"/>
      <c r="AD755" s="17"/>
      <c r="AE755" s="17"/>
      <c r="AF755" s="17"/>
    </row>
    <row r="756" spans="6:32" ht="22.25" customHeight="1" x14ac:dyDescent="0.4">
      <c r="F756" s="17"/>
      <c r="G756" s="17"/>
      <c r="H756" s="17"/>
      <c r="I756" s="17"/>
      <c r="J756" s="17"/>
      <c r="K756" s="17"/>
      <c r="L756" s="17"/>
      <c r="M756" s="17"/>
      <c r="N756" s="17"/>
      <c r="O756" s="17"/>
      <c r="P756" s="17"/>
      <c r="Q756" s="17"/>
      <c r="R756" s="17"/>
      <c r="S756" s="17"/>
      <c r="T756" s="17"/>
      <c r="U756" s="17"/>
      <c r="V756" s="17"/>
      <c r="W756" s="17"/>
      <c r="X756" s="17"/>
      <c r="Y756" s="17"/>
      <c r="Z756" s="17"/>
      <c r="AA756" s="17"/>
      <c r="AB756" s="17"/>
      <c r="AC756" s="17"/>
      <c r="AD756" s="17"/>
      <c r="AE756" s="17"/>
      <c r="AF756" s="17"/>
    </row>
    <row r="757" spans="6:32" ht="22.25" customHeight="1" x14ac:dyDescent="0.4">
      <c r="F757" s="17"/>
      <c r="G757" s="17"/>
      <c r="H757" s="17"/>
      <c r="I757" s="17"/>
      <c r="J757" s="17"/>
      <c r="K757" s="17"/>
      <c r="L757" s="17"/>
      <c r="M757" s="17"/>
      <c r="N757" s="17"/>
      <c r="O757" s="17"/>
      <c r="P757" s="17"/>
      <c r="Q757" s="17"/>
      <c r="R757" s="17"/>
      <c r="S757" s="17"/>
      <c r="T757" s="17"/>
      <c r="U757" s="17"/>
      <c r="V757" s="17"/>
      <c r="W757" s="17"/>
      <c r="X757" s="17"/>
      <c r="Y757" s="17"/>
      <c r="Z757" s="17"/>
      <c r="AA757" s="17"/>
      <c r="AB757" s="17"/>
      <c r="AC757" s="17"/>
      <c r="AD757" s="17"/>
      <c r="AE757" s="17"/>
      <c r="AF757" s="17"/>
    </row>
    <row r="758" spans="6:32" ht="22.25" customHeight="1" x14ac:dyDescent="0.4">
      <c r="F758" s="17"/>
      <c r="G758" s="17"/>
      <c r="H758" s="17"/>
      <c r="I758" s="17"/>
      <c r="J758" s="17"/>
      <c r="K758" s="17"/>
      <c r="L758" s="17"/>
      <c r="M758" s="17"/>
      <c r="N758" s="17"/>
      <c r="O758" s="17"/>
      <c r="P758" s="17"/>
      <c r="Q758" s="17"/>
      <c r="R758" s="17"/>
      <c r="S758" s="17"/>
      <c r="T758" s="17"/>
      <c r="U758" s="17"/>
      <c r="V758" s="17"/>
      <c r="W758" s="17"/>
      <c r="X758" s="17"/>
      <c r="Y758" s="17"/>
      <c r="Z758" s="17"/>
      <c r="AA758" s="17"/>
      <c r="AB758" s="17"/>
      <c r="AC758" s="17"/>
      <c r="AD758" s="17"/>
      <c r="AE758" s="17"/>
      <c r="AF758" s="17"/>
    </row>
    <row r="759" spans="6:32" ht="22.25" customHeight="1" x14ac:dyDescent="0.4">
      <c r="F759" s="17"/>
      <c r="G759" s="17"/>
      <c r="H759" s="17"/>
      <c r="I759" s="17"/>
      <c r="J759" s="17"/>
      <c r="K759" s="17"/>
      <c r="L759" s="17"/>
      <c r="M759" s="17"/>
      <c r="N759" s="17"/>
      <c r="O759" s="17"/>
      <c r="P759" s="17"/>
      <c r="Q759" s="17"/>
      <c r="R759" s="17"/>
      <c r="S759" s="17"/>
      <c r="T759" s="17"/>
      <c r="U759" s="17"/>
      <c r="V759" s="17"/>
      <c r="W759" s="17"/>
      <c r="X759" s="17"/>
      <c r="Y759" s="17"/>
      <c r="Z759" s="17"/>
      <c r="AA759" s="17"/>
      <c r="AB759" s="17"/>
      <c r="AC759" s="17"/>
      <c r="AD759" s="17"/>
      <c r="AE759" s="17"/>
      <c r="AF759" s="17"/>
    </row>
    <row r="760" spans="6:32" ht="22.25" customHeight="1" x14ac:dyDescent="0.4">
      <c r="F760" s="17"/>
      <c r="G760" s="17"/>
      <c r="H760" s="17"/>
      <c r="I760" s="17"/>
      <c r="J760" s="17"/>
      <c r="K760" s="17"/>
      <c r="L760" s="17"/>
      <c r="M760" s="17"/>
      <c r="N760" s="17"/>
      <c r="O760" s="17"/>
      <c r="P760" s="17"/>
      <c r="Q760" s="17"/>
      <c r="R760" s="17"/>
      <c r="S760" s="17"/>
      <c r="T760" s="17"/>
      <c r="U760" s="17"/>
      <c r="V760" s="17"/>
      <c r="W760" s="17"/>
      <c r="X760" s="17"/>
      <c r="Y760" s="17"/>
      <c r="Z760" s="17"/>
      <c r="AA760" s="17"/>
      <c r="AB760" s="17"/>
      <c r="AC760" s="17"/>
      <c r="AD760" s="17"/>
      <c r="AE760" s="17"/>
      <c r="AF760" s="17"/>
    </row>
    <row r="761" spans="6:32" ht="22.25" customHeight="1" x14ac:dyDescent="0.4">
      <c r="F761" s="17"/>
      <c r="G761" s="17"/>
      <c r="H761" s="17"/>
      <c r="I761" s="17"/>
      <c r="J761" s="17"/>
      <c r="K761" s="17"/>
      <c r="L761" s="17"/>
      <c r="M761" s="17"/>
      <c r="N761" s="17"/>
      <c r="O761" s="17"/>
      <c r="P761" s="17"/>
      <c r="Q761" s="17"/>
      <c r="R761" s="17"/>
      <c r="S761" s="17"/>
      <c r="T761" s="17"/>
      <c r="U761" s="17"/>
      <c r="V761" s="17"/>
      <c r="W761" s="17"/>
      <c r="X761" s="17"/>
      <c r="Y761" s="17"/>
      <c r="Z761" s="17"/>
      <c r="AA761" s="17"/>
      <c r="AB761" s="17"/>
      <c r="AC761" s="17"/>
      <c r="AD761" s="17"/>
      <c r="AE761" s="17"/>
      <c r="AF761" s="17"/>
    </row>
    <row r="762" spans="6:32" ht="22.25" customHeight="1" x14ac:dyDescent="0.4">
      <c r="F762" s="17"/>
      <c r="G762" s="17"/>
      <c r="H762" s="17"/>
      <c r="I762" s="17"/>
      <c r="J762" s="17"/>
      <c r="K762" s="17"/>
      <c r="L762" s="17"/>
      <c r="M762" s="17"/>
      <c r="N762" s="17"/>
      <c r="O762" s="17"/>
      <c r="P762" s="17"/>
      <c r="Q762" s="17"/>
      <c r="R762" s="17"/>
      <c r="S762" s="17"/>
      <c r="T762" s="17"/>
      <c r="U762" s="17"/>
      <c r="V762" s="17"/>
      <c r="W762" s="17"/>
      <c r="X762" s="17"/>
      <c r="Y762" s="17"/>
      <c r="Z762" s="17"/>
      <c r="AA762" s="17"/>
      <c r="AB762" s="17"/>
      <c r="AC762" s="17"/>
      <c r="AD762" s="17"/>
      <c r="AE762" s="17"/>
      <c r="AF762" s="17"/>
    </row>
    <row r="763" spans="6:32" ht="22.25" customHeight="1" x14ac:dyDescent="0.4">
      <c r="F763" s="17"/>
      <c r="G763" s="17"/>
      <c r="H763" s="17"/>
      <c r="I763" s="17"/>
      <c r="J763" s="17"/>
      <c r="K763" s="17"/>
      <c r="L763" s="17"/>
      <c r="M763" s="17"/>
      <c r="N763" s="17"/>
      <c r="O763" s="17"/>
      <c r="P763" s="17"/>
      <c r="Q763" s="17"/>
      <c r="R763" s="17"/>
      <c r="S763" s="17"/>
      <c r="T763" s="17"/>
      <c r="U763" s="17"/>
      <c r="V763" s="17"/>
      <c r="W763" s="17"/>
      <c r="X763" s="17"/>
      <c r="Y763" s="17"/>
      <c r="Z763" s="17"/>
      <c r="AA763" s="17"/>
      <c r="AB763" s="17"/>
      <c r="AC763" s="17"/>
      <c r="AD763" s="17"/>
      <c r="AE763" s="17"/>
      <c r="AF763" s="17"/>
    </row>
    <row r="764" spans="6:32" ht="22.25" customHeight="1" x14ac:dyDescent="0.4">
      <c r="F764" s="17"/>
      <c r="G764" s="17"/>
      <c r="H764" s="17"/>
      <c r="I764" s="17"/>
      <c r="J764" s="17"/>
      <c r="K764" s="17"/>
      <c r="L764" s="17"/>
      <c r="M764" s="17"/>
      <c r="N764" s="17"/>
      <c r="O764" s="17"/>
      <c r="P764" s="17"/>
      <c r="Q764" s="17"/>
      <c r="R764" s="17"/>
      <c r="S764" s="17"/>
      <c r="T764" s="17"/>
      <c r="U764" s="17"/>
      <c r="V764" s="17"/>
      <c r="W764" s="17"/>
      <c r="X764" s="17"/>
      <c r="Y764" s="17"/>
      <c r="Z764" s="17"/>
      <c r="AA764" s="17"/>
      <c r="AB764" s="17"/>
      <c r="AC764" s="17"/>
      <c r="AD764" s="17"/>
      <c r="AE764" s="17"/>
      <c r="AF764" s="17"/>
    </row>
    <row r="765" spans="6:32" ht="22.25" customHeight="1" x14ac:dyDescent="0.4">
      <c r="F765" s="17"/>
      <c r="G765" s="17"/>
      <c r="H765" s="17"/>
      <c r="I765" s="17"/>
      <c r="J765" s="17"/>
      <c r="K765" s="17"/>
      <c r="L765" s="17"/>
      <c r="M765" s="17"/>
      <c r="N765" s="17"/>
      <c r="O765" s="17"/>
      <c r="P765" s="17"/>
      <c r="Q765" s="17"/>
      <c r="R765" s="17"/>
      <c r="S765" s="17"/>
      <c r="T765" s="17"/>
      <c r="U765" s="17"/>
      <c r="V765" s="17"/>
      <c r="W765" s="17"/>
      <c r="X765" s="17"/>
      <c r="Y765" s="17"/>
      <c r="Z765" s="17"/>
      <c r="AA765" s="17"/>
      <c r="AB765" s="17"/>
      <c r="AC765" s="17"/>
      <c r="AD765" s="17"/>
      <c r="AE765" s="17"/>
      <c r="AF765" s="17"/>
    </row>
    <row r="766" spans="6:32" ht="22.25" customHeight="1" x14ac:dyDescent="0.4">
      <c r="F766" s="17"/>
      <c r="G766" s="17"/>
      <c r="H766" s="17"/>
      <c r="I766" s="17"/>
      <c r="J766" s="17"/>
      <c r="K766" s="17"/>
      <c r="L766" s="17"/>
      <c r="M766" s="17"/>
      <c r="N766" s="17"/>
      <c r="O766" s="17"/>
      <c r="P766" s="17"/>
      <c r="Q766" s="17"/>
      <c r="R766" s="17"/>
      <c r="S766" s="17"/>
      <c r="T766" s="17"/>
      <c r="U766" s="17"/>
      <c r="V766" s="17"/>
      <c r="W766" s="17"/>
      <c r="X766" s="17"/>
      <c r="Y766" s="17"/>
      <c r="Z766" s="17"/>
      <c r="AA766" s="17"/>
      <c r="AB766" s="17"/>
      <c r="AC766" s="17"/>
      <c r="AD766" s="17"/>
      <c r="AE766" s="17"/>
      <c r="AF766" s="17"/>
    </row>
    <row r="767" spans="6:32" ht="22.25" customHeight="1" x14ac:dyDescent="0.4">
      <c r="F767" s="17"/>
      <c r="G767" s="17"/>
      <c r="H767" s="17"/>
      <c r="I767" s="17"/>
      <c r="J767" s="17"/>
      <c r="K767" s="17"/>
      <c r="L767" s="17"/>
      <c r="M767" s="17"/>
      <c r="N767" s="17"/>
      <c r="O767" s="17"/>
      <c r="P767" s="17"/>
      <c r="Q767" s="17"/>
      <c r="R767" s="17"/>
      <c r="S767" s="17"/>
      <c r="T767" s="17"/>
      <c r="U767" s="17"/>
      <c r="V767" s="17"/>
      <c r="W767" s="17"/>
      <c r="X767" s="17"/>
      <c r="Y767" s="17"/>
      <c r="Z767" s="17"/>
      <c r="AA767" s="17"/>
      <c r="AB767" s="17"/>
      <c r="AC767" s="17"/>
      <c r="AD767" s="17"/>
      <c r="AE767" s="17"/>
      <c r="AF767" s="17"/>
    </row>
    <row r="768" spans="6:32" ht="22.25" customHeight="1" x14ac:dyDescent="0.4">
      <c r="F768" s="17"/>
      <c r="G768" s="17"/>
      <c r="H768" s="17"/>
      <c r="I768" s="17"/>
      <c r="J768" s="17"/>
      <c r="K768" s="17"/>
      <c r="L768" s="17"/>
      <c r="M768" s="17"/>
      <c r="N768" s="17"/>
      <c r="O768" s="17"/>
      <c r="P768" s="17"/>
      <c r="Q768" s="17"/>
      <c r="R768" s="17"/>
      <c r="S768" s="17"/>
      <c r="T768" s="17"/>
      <c r="U768" s="17"/>
      <c r="V768" s="17"/>
      <c r="W768" s="17"/>
      <c r="X768" s="17"/>
      <c r="Y768" s="17"/>
      <c r="Z768" s="17"/>
      <c r="AA768" s="17"/>
      <c r="AB768" s="17"/>
      <c r="AC768" s="17"/>
      <c r="AD768" s="17"/>
      <c r="AE768" s="17"/>
      <c r="AF768" s="17"/>
    </row>
    <row r="769" spans="6:32" ht="22.25" customHeight="1" x14ac:dyDescent="0.4">
      <c r="F769" s="17"/>
      <c r="G769" s="17"/>
      <c r="H769" s="17"/>
      <c r="I769" s="17"/>
      <c r="J769" s="17"/>
      <c r="K769" s="17"/>
      <c r="L769" s="17"/>
      <c r="M769" s="17"/>
      <c r="N769" s="17"/>
      <c r="O769" s="17"/>
      <c r="P769" s="17"/>
      <c r="Q769" s="17"/>
      <c r="R769" s="17"/>
      <c r="S769" s="17"/>
      <c r="T769" s="17"/>
      <c r="U769" s="17"/>
      <c r="V769" s="17"/>
      <c r="W769" s="17"/>
      <c r="X769" s="17"/>
      <c r="Y769" s="17"/>
      <c r="Z769" s="17"/>
      <c r="AA769" s="17"/>
      <c r="AB769" s="17"/>
      <c r="AC769" s="17"/>
      <c r="AD769" s="17"/>
      <c r="AE769" s="17"/>
      <c r="AF769" s="17"/>
    </row>
    <row r="770" spans="6:32" ht="22.25" customHeight="1" x14ac:dyDescent="0.4">
      <c r="F770" s="17"/>
      <c r="G770" s="17"/>
      <c r="H770" s="17"/>
      <c r="I770" s="17"/>
      <c r="J770" s="17"/>
      <c r="K770" s="17"/>
      <c r="L770" s="17"/>
      <c r="M770" s="17"/>
      <c r="N770" s="17"/>
      <c r="O770" s="17"/>
      <c r="P770" s="17"/>
      <c r="Q770" s="17"/>
      <c r="R770" s="17"/>
      <c r="S770" s="17"/>
      <c r="T770" s="17"/>
      <c r="U770" s="17"/>
      <c r="V770" s="17"/>
      <c r="W770" s="17"/>
      <c r="X770" s="17"/>
      <c r="Y770" s="17"/>
      <c r="Z770" s="17"/>
      <c r="AA770" s="17"/>
      <c r="AB770" s="17"/>
      <c r="AC770" s="17"/>
      <c r="AD770" s="17"/>
      <c r="AE770" s="17"/>
      <c r="AF770" s="17"/>
    </row>
    <row r="771" spans="6:32" ht="22.25" customHeight="1" x14ac:dyDescent="0.4">
      <c r="F771" s="17"/>
      <c r="G771" s="17"/>
      <c r="H771" s="17"/>
      <c r="I771" s="17"/>
      <c r="J771" s="17"/>
      <c r="K771" s="17"/>
      <c r="L771" s="17"/>
      <c r="M771" s="17"/>
      <c r="N771" s="17"/>
      <c r="O771" s="17"/>
      <c r="P771" s="17"/>
      <c r="Q771" s="17"/>
      <c r="R771" s="17"/>
      <c r="S771" s="17"/>
      <c r="T771" s="17"/>
      <c r="U771" s="17"/>
      <c r="V771" s="17"/>
      <c r="W771" s="17"/>
      <c r="X771" s="17"/>
      <c r="Y771" s="17"/>
      <c r="Z771" s="17"/>
      <c r="AA771" s="17"/>
      <c r="AB771" s="17"/>
      <c r="AC771" s="17"/>
      <c r="AD771" s="17"/>
      <c r="AE771" s="17"/>
      <c r="AF771" s="17"/>
    </row>
    <row r="772" spans="6:32" ht="22.25" customHeight="1" x14ac:dyDescent="0.4">
      <c r="F772" s="17"/>
      <c r="G772" s="17"/>
      <c r="H772" s="17"/>
      <c r="I772" s="17"/>
      <c r="J772" s="17"/>
      <c r="K772" s="17"/>
      <c r="L772" s="17"/>
      <c r="M772" s="17"/>
      <c r="N772" s="17"/>
      <c r="O772" s="17"/>
      <c r="P772" s="17"/>
      <c r="Q772" s="17"/>
      <c r="R772" s="17"/>
      <c r="S772" s="17"/>
      <c r="T772" s="17"/>
      <c r="U772" s="17"/>
      <c r="V772" s="17"/>
      <c r="W772" s="17"/>
      <c r="X772" s="17"/>
      <c r="Y772" s="17"/>
      <c r="Z772" s="17"/>
      <c r="AA772" s="17"/>
      <c r="AB772" s="17"/>
      <c r="AC772" s="17"/>
      <c r="AD772" s="17"/>
      <c r="AE772" s="17"/>
      <c r="AF772" s="17"/>
    </row>
    <row r="773" spans="6:32" ht="22.25" customHeight="1" x14ac:dyDescent="0.4">
      <c r="F773" s="17"/>
      <c r="G773" s="17"/>
      <c r="H773" s="17"/>
      <c r="I773" s="17"/>
      <c r="J773" s="17"/>
      <c r="K773" s="17"/>
      <c r="L773" s="17"/>
      <c r="M773" s="17"/>
      <c r="N773" s="17"/>
      <c r="O773" s="17"/>
      <c r="P773" s="17"/>
      <c r="Q773" s="17"/>
      <c r="R773" s="17"/>
      <c r="S773" s="17"/>
      <c r="T773" s="17"/>
      <c r="U773" s="17"/>
      <c r="V773" s="17"/>
      <c r="W773" s="17"/>
      <c r="X773" s="17"/>
      <c r="Y773" s="17"/>
      <c r="Z773" s="17"/>
      <c r="AA773" s="17"/>
      <c r="AB773" s="17"/>
      <c r="AC773" s="17"/>
      <c r="AD773" s="17"/>
      <c r="AE773" s="17"/>
      <c r="AF773" s="17"/>
    </row>
    <row r="774" spans="6:32" ht="22.25" customHeight="1" x14ac:dyDescent="0.4">
      <c r="F774" s="17"/>
      <c r="G774" s="17"/>
      <c r="H774" s="17"/>
      <c r="I774" s="17"/>
      <c r="J774" s="17"/>
      <c r="K774" s="17"/>
      <c r="L774" s="17"/>
      <c r="M774" s="17"/>
      <c r="N774" s="17"/>
      <c r="O774" s="17"/>
      <c r="P774" s="17"/>
      <c r="Q774" s="17"/>
      <c r="R774" s="17"/>
      <c r="S774" s="17"/>
      <c r="T774" s="17"/>
      <c r="U774" s="17"/>
      <c r="V774" s="17"/>
      <c r="W774" s="17"/>
      <c r="X774" s="17"/>
      <c r="Y774" s="17"/>
      <c r="Z774" s="17"/>
      <c r="AA774" s="17"/>
      <c r="AB774" s="17"/>
      <c r="AC774" s="17"/>
      <c r="AD774" s="17"/>
      <c r="AE774" s="17"/>
      <c r="AF774" s="17"/>
    </row>
    <row r="775" spans="6:32" ht="22.25" customHeight="1" x14ac:dyDescent="0.4">
      <c r="F775" s="17"/>
      <c r="G775" s="17"/>
      <c r="H775" s="17"/>
      <c r="I775" s="17"/>
      <c r="J775" s="17"/>
      <c r="K775" s="17"/>
      <c r="L775" s="17"/>
      <c r="M775" s="17"/>
      <c r="N775" s="17"/>
      <c r="O775" s="17"/>
      <c r="P775" s="17"/>
      <c r="Q775" s="17"/>
      <c r="R775" s="17"/>
      <c r="S775" s="17"/>
      <c r="T775" s="17"/>
      <c r="U775" s="17"/>
      <c r="V775" s="17"/>
      <c r="W775" s="17"/>
      <c r="X775" s="17"/>
      <c r="Y775" s="17"/>
      <c r="Z775" s="17"/>
      <c r="AA775" s="17"/>
      <c r="AB775" s="17"/>
      <c r="AC775" s="17"/>
      <c r="AD775" s="17"/>
      <c r="AE775" s="17"/>
      <c r="AF775" s="17"/>
    </row>
    <row r="776" spans="6:32" ht="22.25" customHeight="1" x14ac:dyDescent="0.4">
      <c r="F776" s="17"/>
      <c r="G776" s="17"/>
      <c r="H776" s="17"/>
      <c r="I776" s="17"/>
      <c r="J776" s="17"/>
      <c r="K776" s="17"/>
      <c r="L776" s="17"/>
      <c r="M776" s="17"/>
      <c r="N776" s="17"/>
      <c r="O776" s="17"/>
      <c r="P776" s="17"/>
      <c r="Q776" s="17"/>
      <c r="R776" s="17"/>
      <c r="S776" s="17"/>
      <c r="T776" s="17"/>
      <c r="U776" s="17"/>
      <c r="V776" s="17"/>
      <c r="W776" s="17"/>
      <c r="X776" s="17"/>
      <c r="Y776" s="17"/>
      <c r="Z776" s="17"/>
      <c r="AA776" s="17"/>
      <c r="AB776" s="17"/>
      <c r="AC776" s="17"/>
      <c r="AD776" s="17"/>
      <c r="AE776" s="17"/>
      <c r="AF776" s="17"/>
    </row>
    <row r="777" spans="6:32" ht="22.25" customHeight="1" x14ac:dyDescent="0.4">
      <c r="F777" s="17"/>
      <c r="G777" s="17"/>
      <c r="H777" s="17"/>
      <c r="I777" s="17"/>
      <c r="J777" s="17"/>
      <c r="K777" s="17"/>
      <c r="L777" s="17"/>
      <c r="M777" s="17"/>
      <c r="N777" s="17"/>
      <c r="O777" s="17"/>
      <c r="P777" s="17"/>
      <c r="Q777" s="17"/>
      <c r="R777" s="17"/>
      <c r="S777" s="17"/>
      <c r="T777" s="17"/>
      <c r="U777" s="17"/>
      <c r="V777" s="17"/>
      <c r="W777" s="17"/>
      <c r="X777" s="17"/>
      <c r="Y777" s="17"/>
      <c r="Z777" s="17"/>
      <c r="AA777" s="17"/>
      <c r="AB777" s="17"/>
      <c r="AC777" s="17"/>
      <c r="AD777" s="17"/>
      <c r="AE777" s="17"/>
      <c r="AF777" s="17"/>
    </row>
    <row r="778" spans="6:32" ht="22.25" customHeight="1" x14ac:dyDescent="0.4">
      <c r="F778" s="17"/>
      <c r="G778" s="17"/>
      <c r="H778" s="17"/>
      <c r="I778" s="17"/>
      <c r="J778" s="17"/>
      <c r="K778" s="17"/>
      <c r="L778" s="17"/>
      <c r="M778" s="17"/>
      <c r="N778" s="17"/>
      <c r="O778" s="17"/>
      <c r="P778" s="17"/>
      <c r="Q778" s="17"/>
      <c r="R778" s="17"/>
      <c r="S778" s="17"/>
      <c r="T778" s="17"/>
      <c r="U778" s="17"/>
      <c r="V778" s="17"/>
      <c r="W778" s="17"/>
      <c r="X778" s="17"/>
      <c r="Y778" s="17"/>
      <c r="Z778" s="17"/>
      <c r="AA778" s="17"/>
      <c r="AB778" s="17"/>
      <c r="AC778" s="17"/>
      <c r="AD778" s="17"/>
      <c r="AE778" s="17"/>
      <c r="AF778" s="17"/>
    </row>
    <row r="779" spans="6:32" ht="22.25" customHeight="1" x14ac:dyDescent="0.4">
      <c r="F779" s="17"/>
      <c r="G779" s="17"/>
      <c r="H779" s="17"/>
      <c r="I779" s="17"/>
      <c r="J779" s="17"/>
      <c r="K779" s="17"/>
      <c r="L779" s="17"/>
      <c r="M779" s="17"/>
      <c r="N779" s="17"/>
      <c r="O779" s="17"/>
      <c r="P779" s="17"/>
      <c r="Q779" s="17"/>
      <c r="R779" s="17"/>
      <c r="S779" s="17"/>
      <c r="T779" s="17"/>
      <c r="U779" s="17"/>
      <c r="V779" s="17"/>
      <c r="W779" s="17"/>
      <c r="X779" s="17"/>
      <c r="Y779" s="17"/>
      <c r="Z779" s="17"/>
      <c r="AA779" s="17"/>
      <c r="AB779" s="17"/>
      <c r="AC779" s="17"/>
      <c r="AD779" s="17"/>
      <c r="AE779" s="17"/>
      <c r="AF779" s="17"/>
    </row>
    <row r="780" spans="6:32" ht="22.25" customHeight="1" x14ac:dyDescent="0.4">
      <c r="F780" s="17"/>
      <c r="G780" s="17"/>
      <c r="H780" s="17"/>
      <c r="I780" s="17"/>
      <c r="J780" s="17"/>
      <c r="K780" s="17"/>
      <c r="L780" s="17"/>
      <c r="M780" s="17"/>
      <c r="N780" s="17"/>
      <c r="O780" s="17"/>
      <c r="P780" s="17"/>
      <c r="Q780" s="17"/>
      <c r="R780" s="17"/>
      <c r="S780" s="17"/>
      <c r="T780" s="17"/>
      <c r="U780" s="17"/>
      <c r="V780" s="17"/>
      <c r="W780" s="17"/>
      <c r="X780" s="17"/>
      <c r="Y780" s="17"/>
      <c r="Z780" s="17"/>
      <c r="AA780" s="17"/>
      <c r="AB780" s="17"/>
      <c r="AC780" s="17"/>
      <c r="AD780" s="17"/>
      <c r="AE780" s="17"/>
      <c r="AF780" s="17"/>
    </row>
    <row r="781" spans="6:32" ht="22.25" customHeight="1" x14ac:dyDescent="0.4">
      <c r="F781" s="17"/>
      <c r="G781" s="17"/>
      <c r="H781" s="17"/>
      <c r="I781" s="17"/>
      <c r="J781" s="17"/>
      <c r="K781" s="17"/>
      <c r="L781" s="17"/>
      <c r="M781" s="17"/>
      <c r="N781" s="17"/>
      <c r="O781" s="17"/>
      <c r="P781" s="17"/>
      <c r="Q781" s="17"/>
      <c r="R781" s="17"/>
      <c r="S781" s="17"/>
      <c r="T781" s="17"/>
      <c r="U781" s="17"/>
      <c r="V781" s="17"/>
      <c r="W781" s="17"/>
      <c r="X781" s="17"/>
      <c r="Y781" s="17"/>
      <c r="Z781" s="17"/>
      <c r="AA781" s="17"/>
      <c r="AB781" s="17"/>
      <c r="AC781" s="17"/>
      <c r="AD781" s="17"/>
      <c r="AE781" s="17"/>
      <c r="AF781" s="17"/>
    </row>
    <row r="782" spans="6:32" ht="22.25" customHeight="1" x14ac:dyDescent="0.4">
      <c r="F782" s="17"/>
      <c r="G782" s="17"/>
      <c r="H782" s="17"/>
      <c r="I782" s="17"/>
      <c r="J782" s="17"/>
      <c r="K782" s="17"/>
      <c r="L782" s="17"/>
      <c r="M782" s="17"/>
      <c r="N782" s="17"/>
      <c r="O782" s="17"/>
      <c r="P782" s="17"/>
      <c r="Q782" s="17"/>
      <c r="R782" s="17"/>
      <c r="S782" s="17"/>
      <c r="T782" s="17"/>
      <c r="U782" s="17"/>
      <c r="V782" s="17"/>
      <c r="W782" s="17"/>
      <c r="X782" s="17"/>
      <c r="Y782" s="17"/>
      <c r="Z782" s="17"/>
      <c r="AA782" s="17"/>
      <c r="AB782" s="17"/>
      <c r="AC782" s="17"/>
      <c r="AD782" s="17"/>
      <c r="AE782" s="17"/>
      <c r="AF782" s="17"/>
    </row>
    <row r="783" spans="6:32" ht="22.25" customHeight="1" x14ac:dyDescent="0.4">
      <c r="F783" s="17"/>
      <c r="G783" s="17"/>
      <c r="H783" s="17"/>
      <c r="I783" s="17"/>
      <c r="J783" s="17"/>
      <c r="K783" s="17"/>
      <c r="L783" s="17"/>
      <c r="M783" s="17"/>
      <c r="N783" s="17"/>
      <c r="O783" s="17"/>
      <c r="P783" s="17"/>
      <c r="Q783" s="17"/>
      <c r="R783" s="17"/>
      <c r="S783" s="17"/>
      <c r="T783" s="17"/>
      <c r="U783" s="17"/>
      <c r="V783" s="17"/>
      <c r="W783" s="17"/>
      <c r="X783" s="17"/>
      <c r="Y783" s="17"/>
      <c r="Z783" s="17"/>
      <c r="AA783" s="17"/>
      <c r="AB783" s="17"/>
      <c r="AC783" s="17"/>
      <c r="AD783" s="17"/>
      <c r="AE783" s="17"/>
      <c r="AF783" s="17"/>
    </row>
    <row r="784" spans="6:32" ht="22.25" customHeight="1" x14ac:dyDescent="0.4">
      <c r="F784" s="17"/>
      <c r="G784" s="17"/>
      <c r="H784" s="17"/>
      <c r="I784" s="17"/>
      <c r="J784" s="17"/>
      <c r="K784" s="17"/>
      <c r="L784" s="17"/>
      <c r="M784" s="17"/>
      <c r="N784" s="17"/>
      <c r="O784" s="17"/>
      <c r="P784" s="17"/>
      <c r="Q784" s="17"/>
      <c r="R784" s="17"/>
      <c r="S784" s="17"/>
      <c r="T784" s="17"/>
      <c r="U784" s="17"/>
      <c r="V784" s="17"/>
      <c r="W784" s="17"/>
      <c r="X784" s="17"/>
      <c r="Y784" s="17"/>
      <c r="Z784" s="17"/>
      <c r="AA784" s="17"/>
      <c r="AB784" s="17"/>
      <c r="AC784" s="17"/>
      <c r="AD784" s="17"/>
      <c r="AE784" s="17"/>
      <c r="AF784" s="17"/>
    </row>
    <row r="785" spans="6:32" ht="22.25" customHeight="1" x14ac:dyDescent="0.4">
      <c r="F785" s="17"/>
      <c r="G785" s="17"/>
      <c r="H785" s="17"/>
      <c r="I785" s="17"/>
      <c r="J785" s="17"/>
      <c r="K785" s="17"/>
      <c r="L785" s="17"/>
      <c r="M785" s="17"/>
      <c r="N785" s="17"/>
      <c r="O785" s="17"/>
      <c r="P785" s="17"/>
      <c r="Q785" s="17"/>
      <c r="R785" s="17"/>
      <c r="S785" s="17"/>
      <c r="T785" s="17"/>
      <c r="U785" s="17"/>
      <c r="V785" s="17"/>
      <c r="W785" s="17"/>
      <c r="X785" s="17"/>
      <c r="Y785" s="17"/>
      <c r="Z785" s="17"/>
      <c r="AA785" s="17"/>
      <c r="AB785" s="17"/>
      <c r="AC785" s="17"/>
      <c r="AD785" s="17"/>
      <c r="AE785" s="17"/>
      <c r="AF785" s="17"/>
    </row>
    <row r="786" spans="6:32" ht="22.25" customHeight="1" x14ac:dyDescent="0.4">
      <c r="F786" s="17"/>
      <c r="G786" s="17"/>
      <c r="H786" s="17"/>
      <c r="I786" s="17"/>
      <c r="J786" s="17"/>
      <c r="K786" s="17"/>
      <c r="L786" s="17"/>
      <c r="M786" s="17"/>
      <c r="N786" s="17"/>
      <c r="O786" s="17"/>
      <c r="P786" s="17"/>
      <c r="Q786" s="17"/>
      <c r="R786" s="17"/>
      <c r="S786" s="17"/>
      <c r="T786" s="17"/>
      <c r="U786" s="17"/>
      <c r="V786" s="17"/>
      <c r="W786" s="17"/>
      <c r="X786" s="17"/>
      <c r="Y786" s="17"/>
      <c r="Z786" s="17"/>
      <c r="AA786" s="17"/>
      <c r="AB786" s="17"/>
      <c r="AC786" s="17"/>
      <c r="AD786" s="17"/>
      <c r="AE786" s="17"/>
      <c r="AF786" s="17"/>
    </row>
    <row r="787" spans="6:32" ht="22.25" customHeight="1" x14ac:dyDescent="0.4">
      <c r="F787" s="17"/>
      <c r="G787" s="17"/>
      <c r="H787" s="17"/>
      <c r="I787" s="17"/>
      <c r="J787" s="17"/>
      <c r="K787" s="17"/>
      <c r="L787" s="17"/>
      <c r="M787" s="17"/>
      <c r="N787" s="17"/>
      <c r="O787" s="17"/>
      <c r="P787" s="17"/>
      <c r="Q787" s="17"/>
      <c r="R787" s="17"/>
      <c r="S787" s="17"/>
      <c r="T787" s="17"/>
      <c r="U787" s="17"/>
      <c r="V787" s="17"/>
      <c r="W787" s="17"/>
      <c r="X787" s="17"/>
      <c r="Y787" s="17"/>
      <c r="Z787" s="17"/>
      <c r="AA787" s="17"/>
      <c r="AB787" s="17"/>
      <c r="AC787" s="17"/>
      <c r="AD787" s="17"/>
      <c r="AE787" s="17"/>
      <c r="AF787" s="17"/>
    </row>
    <row r="788" spans="6:32" ht="22.25" customHeight="1" x14ac:dyDescent="0.4">
      <c r="F788" s="17"/>
      <c r="G788" s="17"/>
      <c r="H788" s="17"/>
      <c r="I788" s="17"/>
      <c r="J788" s="17"/>
      <c r="K788" s="17"/>
      <c r="L788" s="17"/>
      <c r="M788" s="17"/>
      <c r="N788" s="17"/>
      <c r="O788" s="17"/>
      <c r="P788" s="17"/>
      <c r="Q788" s="17"/>
      <c r="R788" s="17"/>
      <c r="S788" s="17"/>
      <c r="T788" s="17"/>
      <c r="U788" s="17"/>
      <c r="V788" s="17"/>
      <c r="W788" s="17"/>
      <c r="X788" s="17"/>
      <c r="Y788" s="17"/>
      <c r="Z788" s="17"/>
      <c r="AA788" s="17"/>
      <c r="AB788" s="17"/>
      <c r="AC788" s="17"/>
      <c r="AD788" s="17"/>
      <c r="AE788" s="17"/>
      <c r="AF788" s="17"/>
    </row>
    <row r="789" spans="6:32" ht="22.25" customHeight="1" x14ac:dyDescent="0.4">
      <c r="F789" s="17"/>
      <c r="G789" s="17"/>
      <c r="H789" s="17"/>
      <c r="I789" s="17"/>
      <c r="J789" s="17"/>
      <c r="K789" s="17"/>
      <c r="L789" s="17"/>
      <c r="M789" s="17"/>
      <c r="N789" s="17"/>
      <c r="O789" s="17"/>
      <c r="P789" s="17"/>
      <c r="Q789" s="17"/>
      <c r="R789" s="17"/>
      <c r="S789" s="17"/>
      <c r="T789" s="17"/>
      <c r="U789" s="17"/>
      <c r="V789" s="17"/>
      <c r="W789" s="17"/>
      <c r="X789" s="17"/>
      <c r="Y789" s="17"/>
      <c r="Z789" s="17"/>
      <c r="AA789" s="17"/>
      <c r="AB789" s="17"/>
      <c r="AC789" s="17"/>
      <c r="AD789" s="17"/>
      <c r="AE789" s="17"/>
      <c r="AF789" s="17"/>
    </row>
    <row r="790" spans="6:32" ht="22.25" customHeight="1" x14ac:dyDescent="0.4">
      <c r="F790" s="17"/>
      <c r="G790" s="17"/>
      <c r="H790" s="17"/>
      <c r="I790" s="17"/>
      <c r="J790" s="17"/>
      <c r="K790" s="17"/>
      <c r="L790" s="17"/>
      <c r="M790" s="17"/>
      <c r="N790" s="17"/>
      <c r="O790" s="17"/>
      <c r="P790" s="17"/>
      <c r="Q790" s="17"/>
      <c r="R790" s="17"/>
      <c r="S790" s="17"/>
      <c r="T790" s="17"/>
      <c r="U790" s="17"/>
      <c r="V790" s="17"/>
      <c r="W790" s="17"/>
      <c r="X790" s="17"/>
      <c r="Y790" s="17"/>
      <c r="Z790" s="17"/>
      <c r="AA790" s="17"/>
      <c r="AB790" s="17"/>
      <c r="AC790" s="17"/>
      <c r="AD790" s="17"/>
      <c r="AE790" s="17"/>
      <c r="AF790" s="17"/>
    </row>
    <row r="791" spans="6:32" ht="22.25" customHeight="1" x14ac:dyDescent="0.4">
      <c r="F791" s="17"/>
      <c r="G791" s="17"/>
      <c r="H791" s="17"/>
      <c r="I791" s="17"/>
      <c r="J791" s="17"/>
      <c r="K791" s="17"/>
      <c r="L791" s="17"/>
      <c r="M791" s="17"/>
      <c r="N791" s="17"/>
      <c r="O791" s="17"/>
      <c r="P791" s="17"/>
      <c r="Q791" s="17"/>
      <c r="R791" s="17"/>
      <c r="S791" s="17"/>
      <c r="T791" s="17"/>
      <c r="U791" s="17"/>
      <c r="V791" s="17"/>
      <c r="W791" s="17"/>
      <c r="X791" s="17"/>
      <c r="Y791" s="17"/>
      <c r="Z791" s="17"/>
      <c r="AA791" s="17"/>
      <c r="AB791" s="17"/>
      <c r="AC791" s="17"/>
      <c r="AD791" s="17"/>
      <c r="AE791" s="17"/>
      <c r="AF791" s="17"/>
    </row>
    <row r="792" spans="6:32" ht="22.25" customHeight="1" x14ac:dyDescent="0.4">
      <c r="F792" s="17"/>
      <c r="G792" s="17"/>
      <c r="H792" s="17"/>
      <c r="I792" s="17"/>
      <c r="J792" s="17"/>
      <c r="K792" s="17"/>
      <c r="L792" s="17"/>
      <c r="M792" s="17"/>
      <c r="N792" s="17"/>
      <c r="O792" s="17"/>
      <c r="P792" s="17"/>
      <c r="Q792" s="17"/>
      <c r="R792" s="17"/>
      <c r="S792" s="17"/>
      <c r="T792" s="17"/>
      <c r="U792" s="17"/>
      <c r="V792" s="17"/>
      <c r="W792" s="17"/>
      <c r="X792" s="17"/>
      <c r="Y792" s="17"/>
      <c r="Z792" s="17"/>
      <c r="AA792" s="17"/>
      <c r="AB792" s="17"/>
      <c r="AC792" s="17"/>
      <c r="AD792" s="17"/>
      <c r="AE792" s="17"/>
      <c r="AF792" s="17"/>
    </row>
    <row r="793" spans="6:32" ht="22.25" customHeight="1" x14ac:dyDescent="0.4">
      <c r="F793" s="17"/>
      <c r="G793" s="17"/>
      <c r="H793" s="17"/>
      <c r="I793" s="17"/>
      <c r="J793" s="17"/>
      <c r="K793" s="17"/>
      <c r="L793" s="17"/>
      <c r="M793" s="17"/>
      <c r="N793" s="17"/>
      <c r="O793" s="17"/>
      <c r="P793" s="17"/>
      <c r="Q793" s="17"/>
      <c r="R793" s="17"/>
      <c r="S793" s="17"/>
      <c r="T793" s="17"/>
      <c r="U793" s="17"/>
      <c r="V793" s="17"/>
      <c r="W793" s="17"/>
      <c r="X793" s="17"/>
      <c r="Y793" s="17"/>
      <c r="Z793" s="17"/>
      <c r="AA793" s="17"/>
      <c r="AB793" s="17"/>
      <c r="AC793" s="17"/>
      <c r="AD793" s="17"/>
      <c r="AE793" s="17"/>
      <c r="AF793" s="17"/>
    </row>
    <row r="794" spans="6:32" ht="22.25" customHeight="1" x14ac:dyDescent="0.4">
      <c r="F794" s="17"/>
      <c r="G794" s="17"/>
      <c r="H794" s="17"/>
      <c r="I794" s="17"/>
      <c r="J794" s="17"/>
      <c r="K794" s="17"/>
      <c r="L794" s="17"/>
      <c r="M794" s="17"/>
      <c r="N794" s="17"/>
      <c r="O794" s="17"/>
      <c r="P794" s="17"/>
      <c r="Q794" s="17"/>
      <c r="R794" s="17"/>
      <c r="S794" s="17"/>
      <c r="T794" s="17"/>
      <c r="U794" s="17"/>
      <c r="V794" s="17"/>
      <c r="W794" s="17"/>
      <c r="X794" s="17"/>
      <c r="Y794" s="17"/>
      <c r="Z794" s="17"/>
      <c r="AA794" s="17"/>
      <c r="AB794" s="17"/>
      <c r="AC794" s="17"/>
      <c r="AD794" s="17"/>
      <c r="AE794" s="17"/>
      <c r="AF794" s="17"/>
    </row>
    <row r="795" spans="6:32" ht="22.25" customHeight="1" x14ac:dyDescent="0.4">
      <c r="F795" s="17"/>
      <c r="G795" s="17"/>
      <c r="H795" s="17"/>
      <c r="I795" s="17"/>
      <c r="J795" s="17"/>
      <c r="K795" s="17"/>
      <c r="L795" s="17"/>
      <c r="M795" s="17"/>
      <c r="N795" s="17"/>
      <c r="O795" s="17"/>
      <c r="P795" s="17"/>
      <c r="Q795" s="17"/>
      <c r="R795" s="17"/>
      <c r="S795" s="17"/>
      <c r="T795" s="17"/>
      <c r="U795" s="17"/>
      <c r="V795" s="17"/>
      <c r="W795" s="17"/>
      <c r="X795" s="17"/>
      <c r="Y795" s="17"/>
      <c r="Z795" s="17"/>
      <c r="AA795" s="17"/>
      <c r="AB795" s="17"/>
      <c r="AC795" s="17"/>
      <c r="AD795" s="17"/>
      <c r="AE795" s="17"/>
      <c r="AF795" s="17"/>
    </row>
    <row r="796" spans="6:32" ht="22.25" customHeight="1" x14ac:dyDescent="0.4">
      <c r="F796" s="17"/>
      <c r="G796" s="17"/>
      <c r="H796" s="17"/>
      <c r="I796" s="17"/>
      <c r="J796" s="17"/>
      <c r="K796" s="17"/>
      <c r="L796" s="17"/>
      <c r="M796" s="17"/>
      <c r="N796" s="17"/>
      <c r="O796" s="17"/>
      <c r="P796" s="17"/>
      <c r="Q796" s="17"/>
      <c r="R796" s="17"/>
      <c r="S796" s="17"/>
      <c r="T796" s="17"/>
      <c r="U796" s="17"/>
      <c r="V796" s="17"/>
      <c r="W796" s="17"/>
      <c r="X796" s="17"/>
      <c r="Y796" s="17"/>
      <c r="Z796" s="17"/>
      <c r="AA796" s="17"/>
      <c r="AB796" s="17"/>
      <c r="AC796" s="17"/>
      <c r="AD796" s="17"/>
      <c r="AE796" s="17"/>
      <c r="AF796" s="17"/>
    </row>
    <row r="797" spans="6:32" ht="22.25" customHeight="1" x14ac:dyDescent="0.4">
      <c r="F797" s="17"/>
      <c r="G797" s="17"/>
      <c r="H797" s="17"/>
      <c r="I797" s="17"/>
      <c r="J797" s="17"/>
      <c r="K797" s="17"/>
      <c r="L797" s="17"/>
      <c r="M797" s="17"/>
      <c r="N797" s="17"/>
      <c r="O797" s="17"/>
      <c r="P797" s="17"/>
      <c r="Q797" s="17"/>
      <c r="R797" s="17"/>
      <c r="S797" s="17"/>
      <c r="T797" s="17"/>
      <c r="U797" s="17"/>
      <c r="V797" s="17"/>
      <c r="W797" s="17"/>
      <c r="X797" s="17"/>
      <c r="Y797" s="17"/>
      <c r="Z797" s="17"/>
      <c r="AA797" s="17"/>
      <c r="AB797" s="17"/>
      <c r="AC797" s="17"/>
      <c r="AD797" s="17"/>
      <c r="AE797" s="17"/>
      <c r="AF797" s="17"/>
    </row>
    <row r="798" spans="6:32" ht="22.25" customHeight="1" x14ac:dyDescent="0.4">
      <c r="F798" s="17"/>
      <c r="G798" s="17"/>
      <c r="H798" s="17"/>
      <c r="I798" s="17"/>
      <c r="J798" s="17"/>
      <c r="K798" s="17"/>
      <c r="L798" s="17"/>
      <c r="M798" s="17"/>
      <c r="N798" s="17"/>
      <c r="O798" s="17"/>
      <c r="P798" s="17"/>
      <c r="Q798" s="17"/>
      <c r="R798" s="17"/>
      <c r="S798" s="17"/>
      <c r="T798" s="17"/>
      <c r="U798" s="17"/>
      <c r="V798" s="17"/>
      <c r="W798" s="17"/>
      <c r="X798" s="17"/>
      <c r="Y798" s="17"/>
      <c r="Z798" s="17"/>
      <c r="AA798" s="17"/>
      <c r="AB798" s="17"/>
      <c r="AC798" s="17"/>
      <c r="AD798" s="17"/>
      <c r="AE798" s="17"/>
      <c r="AF798" s="17"/>
    </row>
    <row r="799" spans="6:32" ht="22.25" customHeight="1" x14ac:dyDescent="0.4">
      <c r="F799" s="17"/>
      <c r="G799" s="17"/>
      <c r="H799" s="17"/>
      <c r="I799" s="17"/>
      <c r="J799" s="17"/>
      <c r="K799" s="17"/>
      <c r="L799" s="17"/>
      <c r="M799" s="17"/>
      <c r="N799" s="17"/>
      <c r="O799" s="17"/>
      <c r="P799" s="17"/>
      <c r="Q799" s="17"/>
      <c r="R799" s="17"/>
      <c r="S799" s="17"/>
      <c r="T799" s="17"/>
      <c r="U799" s="17"/>
      <c r="V799" s="17"/>
      <c r="W799" s="17"/>
      <c r="X799" s="17"/>
      <c r="Y799" s="17"/>
      <c r="Z799" s="17"/>
      <c r="AA799" s="17"/>
      <c r="AB799" s="17"/>
      <c r="AC799" s="17"/>
      <c r="AD799" s="17"/>
      <c r="AE799" s="17"/>
      <c r="AF799" s="17"/>
    </row>
    <row r="800" spans="6:32" ht="22.25" customHeight="1" x14ac:dyDescent="0.4">
      <c r="F800" s="17"/>
      <c r="G800" s="17"/>
      <c r="H800" s="17"/>
      <c r="I800" s="17"/>
      <c r="J800" s="17"/>
      <c r="K800" s="17"/>
      <c r="L800" s="17"/>
      <c r="M800" s="17"/>
      <c r="N800" s="17"/>
      <c r="O800" s="17"/>
      <c r="P800" s="17"/>
      <c r="Q800" s="17"/>
      <c r="R800" s="17"/>
      <c r="S800" s="17"/>
      <c r="T800" s="17"/>
      <c r="U800" s="17"/>
      <c r="V800" s="17"/>
      <c r="W800" s="17"/>
      <c r="X800" s="17"/>
      <c r="Y800" s="17"/>
      <c r="Z800" s="17"/>
      <c r="AA800" s="17"/>
      <c r="AB800" s="17"/>
      <c r="AC800" s="17"/>
      <c r="AD800" s="17"/>
      <c r="AE800" s="17"/>
      <c r="AF800" s="17"/>
    </row>
    <row r="801" spans="6:32" ht="22.25" customHeight="1" x14ac:dyDescent="0.4">
      <c r="F801" s="17"/>
      <c r="G801" s="17"/>
      <c r="H801" s="17"/>
      <c r="I801" s="17"/>
      <c r="J801" s="17"/>
      <c r="K801" s="17"/>
      <c r="L801" s="17"/>
      <c r="M801" s="17"/>
      <c r="N801" s="17"/>
      <c r="O801" s="17"/>
      <c r="P801" s="17"/>
      <c r="Q801" s="17"/>
      <c r="R801" s="17"/>
      <c r="S801" s="17"/>
      <c r="T801" s="17"/>
      <c r="U801" s="17"/>
      <c r="V801" s="17"/>
      <c r="W801" s="17"/>
      <c r="X801" s="17"/>
      <c r="Y801" s="17"/>
      <c r="Z801" s="17"/>
      <c r="AA801" s="17"/>
      <c r="AB801" s="17"/>
      <c r="AC801" s="17"/>
      <c r="AD801" s="17"/>
      <c r="AE801" s="17"/>
      <c r="AF801" s="17"/>
    </row>
    <row r="802" spans="6:32" ht="22.25" customHeight="1" x14ac:dyDescent="0.4">
      <c r="F802" s="17"/>
      <c r="G802" s="17"/>
      <c r="H802" s="17"/>
      <c r="I802" s="17"/>
      <c r="J802" s="17"/>
      <c r="K802" s="17"/>
      <c r="L802" s="17"/>
      <c r="M802" s="17"/>
      <c r="N802" s="17"/>
      <c r="O802" s="17"/>
      <c r="P802" s="17"/>
      <c r="Q802" s="17"/>
      <c r="R802" s="17"/>
      <c r="S802" s="17"/>
      <c r="T802" s="17"/>
      <c r="U802" s="17"/>
      <c r="V802" s="17"/>
      <c r="W802" s="17"/>
      <c r="X802" s="17"/>
      <c r="Y802" s="17"/>
      <c r="Z802" s="17"/>
      <c r="AA802" s="17"/>
      <c r="AB802" s="17"/>
      <c r="AC802" s="17"/>
      <c r="AD802" s="17"/>
      <c r="AE802" s="17"/>
      <c r="AF802" s="17"/>
    </row>
    <row r="803" spans="6:32" ht="22.25" customHeight="1" x14ac:dyDescent="0.4">
      <c r="F803" s="17"/>
      <c r="G803" s="17"/>
      <c r="H803" s="17"/>
      <c r="I803" s="17"/>
      <c r="J803" s="17"/>
      <c r="K803" s="17"/>
      <c r="L803" s="17"/>
      <c r="M803" s="17"/>
      <c r="N803" s="17"/>
      <c r="O803" s="17"/>
      <c r="P803" s="17"/>
      <c r="Q803" s="17"/>
      <c r="R803" s="17"/>
      <c r="S803" s="17"/>
      <c r="T803" s="17"/>
      <c r="U803" s="17"/>
      <c r="V803" s="17"/>
      <c r="W803" s="17"/>
      <c r="X803" s="17"/>
      <c r="Y803" s="17"/>
      <c r="Z803" s="17"/>
      <c r="AA803" s="17"/>
      <c r="AB803" s="17"/>
      <c r="AC803" s="17"/>
      <c r="AD803" s="17"/>
      <c r="AE803" s="17"/>
      <c r="AF803" s="17"/>
    </row>
    <row r="804" spans="6:32" ht="22.25" customHeight="1" x14ac:dyDescent="0.4">
      <c r="F804" s="17"/>
      <c r="G804" s="17"/>
      <c r="H804" s="17"/>
      <c r="I804" s="17"/>
      <c r="J804" s="17"/>
      <c r="K804" s="17"/>
      <c r="L804" s="17"/>
      <c r="M804" s="17"/>
      <c r="N804" s="17"/>
      <c r="O804" s="17"/>
      <c r="P804" s="17"/>
      <c r="Q804" s="17"/>
      <c r="R804" s="17"/>
      <c r="S804" s="17"/>
      <c r="T804" s="17"/>
      <c r="U804" s="17"/>
      <c r="V804" s="17"/>
      <c r="W804" s="17"/>
      <c r="X804" s="17"/>
      <c r="Y804" s="17"/>
      <c r="Z804" s="17"/>
      <c r="AA804" s="17"/>
      <c r="AB804" s="17"/>
      <c r="AC804" s="17"/>
      <c r="AD804" s="17"/>
      <c r="AE804" s="17"/>
      <c r="AF804" s="17"/>
    </row>
    <row r="805" spans="6:32" ht="22.25" customHeight="1" x14ac:dyDescent="0.4">
      <c r="F805" s="17"/>
      <c r="G805" s="17"/>
      <c r="H805" s="17"/>
      <c r="I805" s="17"/>
      <c r="J805" s="17"/>
      <c r="K805" s="17"/>
      <c r="L805" s="17"/>
      <c r="M805" s="17"/>
      <c r="N805" s="17"/>
      <c r="O805" s="17"/>
      <c r="P805" s="17"/>
      <c r="Q805" s="17"/>
      <c r="R805" s="17"/>
      <c r="S805" s="17"/>
      <c r="T805" s="17"/>
      <c r="U805" s="17"/>
      <c r="V805" s="17"/>
      <c r="W805" s="17"/>
      <c r="X805" s="17"/>
      <c r="Y805" s="17"/>
      <c r="Z805" s="17"/>
      <c r="AA805" s="17"/>
      <c r="AB805" s="17"/>
      <c r="AC805" s="17"/>
      <c r="AD805" s="17"/>
      <c r="AE805" s="17"/>
      <c r="AF805" s="17"/>
    </row>
    <row r="806" spans="6:32" ht="22.25" customHeight="1" x14ac:dyDescent="0.4">
      <c r="F806" s="17"/>
      <c r="G806" s="17"/>
      <c r="H806" s="17"/>
      <c r="I806" s="17"/>
      <c r="J806" s="17"/>
      <c r="K806" s="17"/>
      <c r="L806" s="17"/>
      <c r="M806" s="17"/>
      <c r="N806" s="17"/>
      <c r="O806" s="17"/>
      <c r="P806" s="17"/>
      <c r="Q806" s="17"/>
      <c r="R806" s="17"/>
      <c r="S806" s="17"/>
      <c r="T806" s="17"/>
      <c r="U806" s="17"/>
      <c r="V806" s="17"/>
      <c r="W806" s="17"/>
      <c r="X806" s="17"/>
      <c r="Y806" s="17"/>
      <c r="Z806" s="17"/>
      <c r="AA806" s="17"/>
      <c r="AB806" s="17"/>
      <c r="AC806" s="17"/>
      <c r="AD806" s="17"/>
      <c r="AE806" s="17"/>
      <c r="AF806" s="17"/>
    </row>
    <row r="807" spans="6:32" ht="22.25" customHeight="1" x14ac:dyDescent="0.4">
      <c r="F807" s="17"/>
      <c r="G807" s="17"/>
      <c r="H807" s="17"/>
      <c r="I807" s="17"/>
      <c r="J807" s="17"/>
      <c r="K807" s="17"/>
      <c r="L807" s="17"/>
      <c r="M807" s="17"/>
      <c r="N807" s="17"/>
      <c r="O807" s="17"/>
      <c r="P807" s="17"/>
      <c r="Q807" s="17"/>
      <c r="R807" s="17"/>
      <c r="S807" s="17"/>
      <c r="T807" s="17"/>
      <c r="U807" s="17"/>
      <c r="V807" s="17"/>
      <c r="W807" s="17"/>
      <c r="X807" s="17"/>
      <c r="Y807" s="17"/>
      <c r="Z807" s="17"/>
      <c r="AA807" s="17"/>
      <c r="AB807" s="17"/>
      <c r="AC807" s="17"/>
      <c r="AD807" s="17"/>
      <c r="AE807" s="17"/>
      <c r="AF807" s="17"/>
    </row>
    <row r="808" spans="6:32" ht="22.25" customHeight="1" x14ac:dyDescent="0.4">
      <c r="F808" s="17"/>
      <c r="G808" s="17"/>
      <c r="H808" s="17"/>
      <c r="I808" s="17"/>
      <c r="J808" s="17"/>
      <c r="K808" s="17"/>
      <c r="L808" s="17"/>
      <c r="M808" s="17"/>
      <c r="N808" s="17"/>
      <c r="O808" s="17"/>
      <c r="P808" s="17"/>
      <c r="Q808" s="17"/>
      <c r="R808" s="17"/>
      <c r="S808" s="17"/>
      <c r="T808" s="17"/>
      <c r="U808" s="17"/>
      <c r="V808" s="17"/>
      <c r="W808" s="17"/>
      <c r="X808" s="17"/>
      <c r="Y808" s="17"/>
      <c r="Z808" s="17"/>
      <c r="AA808" s="17"/>
      <c r="AB808" s="17"/>
      <c r="AC808" s="17"/>
      <c r="AD808" s="17"/>
      <c r="AE808" s="17"/>
      <c r="AF808" s="17"/>
    </row>
    <row r="809" spans="6:32" ht="22.25" customHeight="1" x14ac:dyDescent="0.4">
      <c r="F809" s="17"/>
      <c r="G809" s="17"/>
      <c r="H809" s="17"/>
      <c r="I809" s="17"/>
      <c r="J809" s="17"/>
      <c r="K809" s="17"/>
      <c r="L809" s="17"/>
      <c r="M809" s="17"/>
      <c r="N809" s="17"/>
      <c r="O809" s="17"/>
      <c r="P809" s="17"/>
      <c r="Q809" s="17"/>
      <c r="R809" s="17"/>
      <c r="S809" s="17"/>
      <c r="T809" s="17"/>
      <c r="U809" s="17"/>
      <c r="V809" s="17"/>
      <c r="W809" s="17"/>
      <c r="X809" s="17"/>
      <c r="Y809" s="17"/>
      <c r="Z809" s="17"/>
      <c r="AA809" s="17"/>
      <c r="AB809" s="17"/>
      <c r="AC809" s="17"/>
      <c r="AD809" s="17"/>
      <c r="AE809" s="17"/>
      <c r="AF809" s="17"/>
    </row>
    <row r="810" spans="6:32" ht="22.25" customHeight="1" x14ac:dyDescent="0.4">
      <c r="F810" s="17"/>
      <c r="G810" s="17"/>
      <c r="H810" s="17"/>
      <c r="I810" s="17"/>
      <c r="J810" s="17"/>
      <c r="K810" s="17"/>
      <c r="L810" s="17"/>
      <c r="M810" s="17"/>
      <c r="N810" s="17"/>
      <c r="O810" s="17"/>
      <c r="P810" s="17"/>
      <c r="Q810" s="17"/>
      <c r="R810" s="17"/>
      <c r="S810" s="17"/>
      <c r="T810" s="17"/>
      <c r="U810" s="17"/>
      <c r="V810" s="17"/>
      <c r="W810" s="17"/>
      <c r="X810" s="17"/>
      <c r="Y810" s="17"/>
      <c r="Z810" s="17"/>
      <c r="AA810" s="17"/>
      <c r="AB810" s="17"/>
      <c r="AC810" s="17"/>
      <c r="AD810" s="17"/>
      <c r="AE810" s="17"/>
      <c r="AF810" s="17"/>
    </row>
    <row r="811" spans="6:32" ht="22.25" customHeight="1" x14ac:dyDescent="0.4">
      <c r="F811" s="17"/>
      <c r="G811" s="17"/>
      <c r="H811" s="17"/>
      <c r="I811" s="17"/>
      <c r="J811" s="17"/>
      <c r="K811" s="17"/>
      <c r="L811" s="17"/>
      <c r="M811" s="17"/>
      <c r="N811" s="17"/>
      <c r="O811" s="17"/>
      <c r="P811" s="17"/>
      <c r="Q811" s="17"/>
      <c r="R811" s="17"/>
      <c r="S811" s="17"/>
      <c r="T811" s="17"/>
      <c r="U811" s="17"/>
      <c r="V811" s="17"/>
      <c r="W811" s="17"/>
      <c r="X811" s="17"/>
      <c r="Y811" s="17"/>
      <c r="Z811" s="17"/>
      <c r="AA811" s="17"/>
      <c r="AB811" s="17"/>
      <c r="AC811" s="17"/>
      <c r="AD811" s="17"/>
      <c r="AE811" s="17"/>
      <c r="AF811" s="17"/>
    </row>
    <row r="812" spans="6:32" ht="22.25" customHeight="1" x14ac:dyDescent="0.4">
      <c r="F812" s="17"/>
      <c r="G812" s="17"/>
      <c r="H812" s="17"/>
      <c r="I812" s="17"/>
      <c r="J812" s="17"/>
      <c r="K812" s="17"/>
      <c r="L812" s="17"/>
      <c r="M812" s="17"/>
      <c r="N812" s="17"/>
      <c r="O812" s="17"/>
      <c r="P812" s="17"/>
      <c r="Q812" s="17"/>
      <c r="R812" s="17"/>
      <c r="S812" s="17"/>
      <c r="T812" s="17"/>
      <c r="U812" s="17"/>
      <c r="V812" s="17"/>
      <c r="W812" s="17"/>
      <c r="X812" s="17"/>
      <c r="Y812" s="17"/>
      <c r="Z812" s="17"/>
      <c r="AA812" s="17"/>
      <c r="AB812" s="17"/>
      <c r="AC812" s="17"/>
      <c r="AD812" s="17"/>
      <c r="AE812" s="17"/>
      <c r="AF812" s="17"/>
    </row>
    <row r="813" spans="6:32" ht="22.25" customHeight="1" x14ac:dyDescent="0.4">
      <c r="F813" s="17"/>
      <c r="G813" s="17"/>
      <c r="H813" s="17"/>
      <c r="I813" s="17"/>
      <c r="J813" s="17"/>
      <c r="K813" s="17"/>
      <c r="L813" s="17"/>
      <c r="M813" s="17"/>
      <c r="N813" s="17"/>
      <c r="O813" s="17"/>
      <c r="P813" s="17"/>
      <c r="Q813" s="17"/>
      <c r="R813" s="17"/>
      <c r="S813" s="17"/>
      <c r="T813" s="17"/>
      <c r="U813" s="17"/>
      <c r="V813" s="17"/>
      <c r="W813" s="17"/>
      <c r="X813" s="17"/>
      <c r="Y813" s="17"/>
      <c r="Z813" s="17"/>
      <c r="AA813" s="17"/>
      <c r="AB813" s="17"/>
      <c r="AC813" s="17"/>
      <c r="AD813" s="17"/>
      <c r="AE813" s="17"/>
      <c r="AF813" s="17"/>
    </row>
    <row r="814" spans="6:32" ht="22.25" customHeight="1" x14ac:dyDescent="0.4">
      <c r="F814" s="17"/>
      <c r="G814" s="17"/>
      <c r="H814" s="17"/>
      <c r="I814" s="17"/>
      <c r="J814" s="17"/>
      <c r="K814" s="17"/>
      <c r="L814" s="17"/>
      <c r="M814" s="17"/>
      <c r="N814" s="17"/>
      <c r="O814" s="17"/>
      <c r="P814" s="17"/>
      <c r="Q814" s="17"/>
      <c r="R814" s="17"/>
      <c r="S814" s="17"/>
      <c r="T814" s="17"/>
      <c r="U814" s="17"/>
      <c r="V814" s="17"/>
      <c r="W814" s="17"/>
      <c r="X814" s="17"/>
      <c r="Y814" s="17"/>
      <c r="Z814" s="17"/>
      <c r="AA814" s="17"/>
      <c r="AB814" s="17"/>
      <c r="AC814" s="17"/>
      <c r="AD814" s="17"/>
      <c r="AE814" s="17"/>
      <c r="AF814" s="17"/>
    </row>
    <row r="815" spans="6:32" ht="22.25" customHeight="1" x14ac:dyDescent="0.4">
      <c r="F815" s="17"/>
      <c r="G815" s="17"/>
      <c r="H815" s="17"/>
      <c r="I815" s="17"/>
      <c r="J815" s="17"/>
      <c r="K815" s="17"/>
      <c r="L815" s="17"/>
      <c r="M815" s="17"/>
      <c r="N815" s="17"/>
      <c r="O815" s="17"/>
      <c r="P815" s="17"/>
      <c r="Q815" s="17"/>
      <c r="R815" s="17"/>
      <c r="S815" s="17"/>
      <c r="T815" s="17"/>
      <c r="U815" s="17"/>
      <c r="V815" s="17"/>
      <c r="W815" s="17"/>
      <c r="X815" s="17"/>
      <c r="Y815" s="17"/>
      <c r="Z815" s="17"/>
      <c r="AA815" s="17"/>
      <c r="AB815" s="17"/>
      <c r="AC815" s="17"/>
      <c r="AD815" s="17"/>
      <c r="AE815" s="17"/>
      <c r="AF815" s="17"/>
    </row>
    <row r="816" spans="6:32" ht="22.25" customHeight="1" x14ac:dyDescent="0.4">
      <c r="F816" s="17"/>
      <c r="G816" s="17"/>
      <c r="H816" s="17"/>
      <c r="I816" s="17"/>
      <c r="J816" s="17"/>
      <c r="K816" s="17"/>
      <c r="L816" s="17"/>
      <c r="M816" s="17"/>
      <c r="N816" s="17"/>
      <c r="O816" s="17"/>
      <c r="P816" s="17"/>
      <c r="Q816" s="17"/>
      <c r="R816" s="17"/>
      <c r="S816" s="17"/>
      <c r="T816" s="17"/>
      <c r="U816" s="17"/>
      <c r="V816" s="17"/>
      <c r="W816" s="17"/>
      <c r="X816" s="17"/>
      <c r="Y816" s="17"/>
      <c r="Z816" s="17"/>
      <c r="AA816" s="17"/>
      <c r="AB816" s="17"/>
      <c r="AC816" s="17"/>
      <c r="AD816" s="17"/>
      <c r="AE816" s="17"/>
      <c r="AF816" s="17"/>
    </row>
    <row r="817" spans="6:32" ht="22.25" customHeight="1" x14ac:dyDescent="0.4">
      <c r="F817" s="17"/>
      <c r="G817" s="17"/>
      <c r="H817" s="17"/>
      <c r="I817" s="17"/>
      <c r="J817" s="17"/>
      <c r="K817" s="17"/>
      <c r="L817" s="17"/>
      <c r="M817" s="17"/>
      <c r="N817" s="17"/>
      <c r="O817" s="17"/>
      <c r="P817" s="17"/>
      <c r="Q817" s="17"/>
      <c r="R817" s="17"/>
      <c r="S817" s="17"/>
      <c r="T817" s="17"/>
      <c r="U817" s="17"/>
      <c r="V817" s="17"/>
      <c r="W817" s="17"/>
      <c r="X817" s="17"/>
      <c r="Y817" s="17"/>
      <c r="Z817" s="17"/>
      <c r="AA817" s="17"/>
      <c r="AB817" s="17"/>
      <c r="AC817" s="17"/>
      <c r="AD817" s="17"/>
      <c r="AE817" s="17"/>
      <c r="AF817" s="17"/>
    </row>
    <row r="818" spans="6:32" ht="22.25" customHeight="1" x14ac:dyDescent="0.4">
      <c r="F818" s="17"/>
      <c r="G818" s="17"/>
      <c r="H818" s="17"/>
      <c r="I818" s="17"/>
      <c r="J818" s="17"/>
      <c r="K818" s="17"/>
      <c r="L818" s="17"/>
      <c r="M818" s="17"/>
      <c r="N818" s="17"/>
      <c r="O818" s="17"/>
      <c r="P818" s="17"/>
      <c r="Q818" s="17"/>
      <c r="R818" s="17"/>
      <c r="S818" s="17"/>
      <c r="T818" s="17"/>
      <c r="U818" s="17"/>
      <c r="V818" s="17"/>
      <c r="W818" s="17"/>
      <c r="X818" s="17"/>
      <c r="Y818" s="17"/>
      <c r="Z818" s="17"/>
      <c r="AA818" s="17"/>
      <c r="AB818" s="17"/>
      <c r="AC818" s="17"/>
      <c r="AD818" s="17"/>
      <c r="AE818" s="17"/>
      <c r="AF818" s="17"/>
    </row>
    <row r="819" spans="6:32" ht="22.25" customHeight="1" x14ac:dyDescent="0.4">
      <c r="F819" s="17"/>
      <c r="G819" s="17"/>
      <c r="H819" s="17"/>
      <c r="I819" s="17"/>
      <c r="J819" s="17"/>
      <c r="K819" s="17"/>
      <c r="L819" s="17"/>
      <c r="M819" s="17"/>
      <c r="N819" s="17"/>
      <c r="O819" s="17"/>
      <c r="P819" s="17"/>
      <c r="Q819" s="17"/>
      <c r="R819" s="17"/>
      <c r="S819" s="17"/>
      <c r="T819" s="17"/>
      <c r="U819" s="17"/>
      <c r="V819" s="17"/>
      <c r="W819" s="17"/>
      <c r="X819" s="17"/>
      <c r="Y819" s="17"/>
      <c r="Z819" s="17"/>
      <c r="AA819" s="17"/>
      <c r="AB819" s="17"/>
      <c r="AC819" s="17"/>
      <c r="AD819" s="17"/>
      <c r="AE819" s="17"/>
      <c r="AF819" s="17"/>
    </row>
    <row r="820" spans="6:32" ht="22.25" customHeight="1" x14ac:dyDescent="0.4">
      <c r="F820" s="17"/>
      <c r="G820" s="17"/>
      <c r="H820" s="17"/>
      <c r="I820" s="17"/>
      <c r="J820" s="17"/>
      <c r="K820" s="17"/>
      <c r="L820" s="17"/>
      <c r="M820" s="17"/>
      <c r="N820" s="17"/>
      <c r="O820" s="17"/>
      <c r="P820" s="17"/>
      <c r="Q820" s="17"/>
      <c r="R820" s="17"/>
      <c r="S820" s="17"/>
      <c r="T820" s="17"/>
      <c r="U820" s="17"/>
      <c r="V820" s="17"/>
      <c r="W820" s="17"/>
      <c r="X820" s="17"/>
      <c r="Y820" s="17"/>
      <c r="Z820" s="17"/>
      <c r="AA820" s="17"/>
      <c r="AB820" s="17"/>
      <c r="AC820" s="17"/>
      <c r="AD820" s="17"/>
      <c r="AE820" s="17"/>
      <c r="AF820" s="17"/>
    </row>
    <row r="821" spans="6:32" ht="22.25" customHeight="1" x14ac:dyDescent="0.4">
      <c r="F821" s="17"/>
      <c r="G821" s="17"/>
      <c r="H821" s="17"/>
      <c r="I821" s="17"/>
      <c r="J821" s="17"/>
      <c r="K821" s="17"/>
      <c r="L821" s="17"/>
      <c r="M821" s="17"/>
      <c r="N821" s="17"/>
      <c r="O821" s="17"/>
      <c r="P821" s="17"/>
      <c r="Q821" s="17"/>
      <c r="R821" s="17"/>
      <c r="S821" s="17"/>
      <c r="T821" s="17"/>
      <c r="U821" s="17"/>
      <c r="V821" s="17"/>
      <c r="W821" s="17"/>
      <c r="X821" s="17"/>
      <c r="Y821" s="17"/>
      <c r="Z821" s="17"/>
      <c r="AA821" s="17"/>
      <c r="AB821" s="17"/>
      <c r="AC821" s="17"/>
      <c r="AD821" s="17"/>
      <c r="AE821" s="17"/>
      <c r="AF821" s="17"/>
    </row>
    <row r="822" spans="6:32" ht="22.25" customHeight="1" x14ac:dyDescent="0.4">
      <c r="F822" s="17"/>
      <c r="G822" s="17"/>
      <c r="H822" s="17"/>
      <c r="I822" s="17"/>
      <c r="J822" s="17"/>
      <c r="K822" s="17"/>
      <c r="L822" s="17"/>
      <c r="M822" s="17"/>
      <c r="N822" s="17"/>
      <c r="O822" s="17"/>
      <c r="P822" s="17"/>
      <c r="Q822" s="17"/>
      <c r="R822" s="17"/>
      <c r="S822" s="17"/>
      <c r="T822" s="17"/>
      <c r="U822" s="17"/>
      <c r="V822" s="17"/>
      <c r="W822" s="17"/>
      <c r="X822" s="17"/>
      <c r="Y822" s="17"/>
      <c r="Z822" s="17"/>
      <c r="AA822" s="17"/>
      <c r="AB822" s="17"/>
      <c r="AC822" s="17"/>
      <c r="AD822" s="17"/>
      <c r="AE822" s="17"/>
      <c r="AF822" s="17"/>
    </row>
    <row r="823" spans="6:32" ht="22.25" customHeight="1" x14ac:dyDescent="0.4">
      <c r="F823" s="17"/>
      <c r="G823" s="17"/>
      <c r="H823" s="17"/>
      <c r="I823" s="17"/>
      <c r="J823" s="17"/>
      <c r="K823" s="17"/>
      <c r="L823" s="17"/>
      <c r="M823" s="17"/>
      <c r="N823" s="17"/>
      <c r="O823" s="17"/>
      <c r="P823" s="17"/>
      <c r="Q823" s="17"/>
      <c r="R823" s="17"/>
      <c r="S823" s="17"/>
      <c r="T823" s="17"/>
      <c r="U823" s="17"/>
      <c r="V823" s="17"/>
      <c r="W823" s="17"/>
      <c r="X823" s="17"/>
      <c r="Y823" s="17"/>
      <c r="Z823" s="17"/>
      <c r="AA823" s="17"/>
      <c r="AB823" s="17"/>
      <c r="AC823" s="17"/>
      <c r="AD823" s="17"/>
      <c r="AE823" s="17"/>
      <c r="AF823" s="17"/>
    </row>
    <row r="824" spans="6:32" ht="22.25" customHeight="1" x14ac:dyDescent="0.4">
      <c r="F824" s="17"/>
      <c r="G824" s="17"/>
      <c r="H824" s="17"/>
      <c r="I824" s="17"/>
      <c r="J824" s="17"/>
      <c r="K824" s="17"/>
      <c r="L824" s="17"/>
      <c r="M824" s="17"/>
      <c r="N824" s="17"/>
      <c r="O824" s="17"/>
      <c r="P824" s="17"/>
      <c r="Q824" s="17"/>
      <c r="R824" s="17"/>
      <c r="S824" s="17"/>
      <c r="T824" s="17"/>
      <c r="U824" s="17"/>
      <c r="V824" s="17"/>
      <c r="W824" s="17"/>
      <c r="X824" s="17"/>
      <c r="Y824" s="17"/>
      <c r="Z824" s="17"/>
      <c r="AA824" s="17"/>
      <c r="AB824" s="17"/>
      <c r="AC824" s="17"/>
      <c r="AD824" s="17"/>
      <c r="AE824" s="17"/>
      <c r="AF824" s="17"/>
    </row>
    <row r="825" spans="6:32" ht="22.25" customHeight="1" x14ac:dyDescent="0.4">
      <c r="F825" s="17"/>
      <c r="G825" s="17"/>
      <c r="H825" s="17"/>
      <c r="I825" s="17"/>
      <c r="J825" s="17"/>
      <c r="K825" s="17"/>
      <c r="L825" s="17"/>
      <c r="M825" s="17"/>
      <c r="N825" s="17"/>
      <c r="O825" s="17"/>
      <c r="P825" s="17"/>
      <c r="Q825" s="17"/>
      <c r="R825" s="17"/>
      <c r="S825" s="17"/>
      <c r="T825" s="17"/>
      <c r="U825" s="17"/>
      <c r="V825" s="17"/>
      <c r="W825" s="17"/>
      <c r="X825" s="17"/>
      <c r="Y825" s="17"/>
      <c r="Z825" s="17"/>
      <c r="AA825" s="17"/>
      <c r="AB825" s="17"/>
      <c r="AC825" s="17"/>
      <c r="AD825" s="17"/>
      <c r="AE825" s="17"/>
      <c r="AF825" s="17"/>
    </row>
    <row r="826" spans="6:32" ht="22.25" customHeight="1" x14ac:dyDescent="0.4">
      <c r="F826" s="17"/>
      <c r="G826" s="17"/>
      <c r="H826" s="17"/>
      <c r="I826" s="17"/>
      <c r="J826" s="17"/>
      <c r="K826" s="17"/>
      <c r="L826" s="17"/>
      <c r="M826" s="17"/>
      <c r="N826" s="17"/>
      <c r="O826" s="17"/>
      <c r="P826" s="17"/>
      <c r="Q826" s="17"/>
      <c r="R826" s="17"/>
      <c r="S826" s="17"/>
      <c r="T826" s="17"/>
      <c r="U826" s="17"/>
      <c r="V826" s="17"/>
      <c r="W826" s="17"/>
      <c r="X826" s="17"/>
      <c r="Y826" s="17"/>
      <c r="Z826" s="17"/>
      <c r="AA826" s="17"/>
      <c r="AB826" s="17"/>
      <c r="AC826" s="17"/>
      <c r="AD826" s="17"/>
      <c r="AE826" s="17"/>
      <c r="AF826" s="17"/>
    </row>
    <row r="827" spans="6:32" ht="22.25" customHeight="1" x14ac:dyDescent="0.4">
      <c r="F827" s="17"/>
      <c r="G827" s="17"/>
      <c r="H827" s="17"/>
      <c r="I827" s="17"/>
      <c r="J827" s="17"/>
      <c r="K827" s="17"/>
      <c r="L827" s="17"/>
      <c r="M827" s="17"/>
      <c r="N827" s="17"/>
      <c r="O827" s="17"/>
      <c r="P827" s="17"/>
      <c r="Q827" s="17"/>
      <c r="R827" s="17"/>
      <c r="S827" s="17"/>
      <c r="T827" s="17"/>
      <c r="U827" s="17"/>
      <c r="V827" s="17"/>
      <c r="W827" s="17"/>
      <c r="X827" s="17"/>
      <c r="Y827" s="17"/>
      <c r="Z827" s="17"/>
      <c r="AA827" s="17"/>
      <c r="AB827" s="17"/>
      <c r="AC827" s="17"/>
      <c r="AD827" s="17"/>
      <c r="AE827" s="17"/>
      <c r="AF827" s="17"/>
    </row>
    <row r="828" spans="6:32" ht="22.25" customHeight="1" x14ac:dyDescent="0.4">
      <c r="F828" s="17"/>
      <c r="G828" s="17"/>
      <c r="H828" s="17"/>
      <c r="I828" s="17"/>
      <c r="J828" s="17"/>
      <c r="K828" s="17"/>
      <c r="L828" s="17"/>
      <c r="M828" s="17"/>
      <c r="N828" s="17"/>
      <c r="O828" s="17"/>
      <c r="P828" s="17"/>
      <c r="Q828" s="17"/>
      <c r="R828" s="17"/>
      <c r="S828" s="17"/>
      <c r="T828" s="17"/>
      <c r="U828" s="17"/>
      <c r="V828" s="17"/>
      <c r="W828" s="17"/>
      <c r="X828" s="17"/>
      <c r="Y828" s="17"/>
      <c r="Z828" s="17"/>
      <c r="AA828" s="17"/>
      <c r="AB828" s="17"/>
      <c r="AC828" s="17"/>
      <c r="AD828" s="17"/>
      <c r="AE828" s="17"/>
      <c r="AF828" s="17"/>
    </row>
    <row r="829" spans="6:32" ht="22.25" customHeight="1" x14ac:dyDescent="0.4">
      <c r="F829" s="17"/>
      <c r="G829" s="17"/>
      <c r="H829" s="17"/>
      <c r="I829" s="17"/>
      <c r="J829" s="17"/>
      <c r="K829" s="17"/>
      <c r="L829" s="17"/>
      <c r="M829" s="17"/>
      <c r="N829" s="17"/>
      <c r="O829" s="17"/>
      <c r="P829" s="17"/>
      <c r="Q829" s="17"/>
      <c r="R829" s="17"/>
      <c r="S829" s="17"/>
      <c r="T829" s="17"/>
      <c r="U829" s="17"/>
      <c r="V829" s="17"/>
      <c r="W829" s="17"/>
      <c r="X829" s="17"/>
      <c r="Y829" s="17"/>
      <c r="Z829" s="17"/>
      <c r="AA829" s="17"/>
      <c r="AB829" s="17"/>
      <c r="AC829" s="17"/>
      <c r="AD829" s="17"/>
      <c r="AE829" s="17"/>
      <c r="AF829" s="17"/>
    </row>
    <row r="830" spans="6:32" ht="22.25" customHeight="1" x14ac:dyDescent="0.4">
      <c r="F830" s="17"/>
      <c r="G830" s="17"/>
      <c r="H830" s="17"/>
      <c r="I830" s="17"/>
      <c r="J830" s="17"/>
      <c r="K830" s="17"/>
      <c r="L830" s="17"/>
      <c r="M830" s="17"/>
      <c r="N830" s="17"/>
      <c r="O830" s="17"/>
      <c r="P830" s="17"/>
      <c r="Q830" s="17"/>
      <c r="R830" s="17"/>
      <c r="S830" s="17"/>
      <c r="T830" s="17"/>
      <c r="U830" s="17"/>
      <c r="V830" s="17"/>
      <c r="W830" s="17"/>
      <c r="X830" s="17"/>
      <c r="Y830" s="17"/>
      <c r="Z830" s="17"/>
      <c r="AA830" s="17"/>
      <c r="AB830" s="17"/>
      <c r="AC830" s="17"/>
      <c r="AD830" s="17"/>
      <c r="AE830" s="17"/>
      <c r="AF830" s="17"/>
    </row>
    <row r="831" spans="6:32" ht="22.25" customHeight="1" x14ac:dyDescent="0.4">
      <c r="F831" s="17"/>
      <c r="G831" s="17"/>
      <c r="H831" s="17"/>
      <c r="I831" s="17"/>
      <c r="J831" s="17"/>
      <c r="K831" s="17"/>
      <c r="L831" s="17"/>
      <c r="M831" s="17"/>
      <c r="N831" s="17"/>
      <c r="O831" s="17"/>
      <c r="P831" s="17"/>
      <c r="Q831" s="17"/>
      <c r="R831" s="17"/>
      <c r="S831" s="17"/>
      <c r="T831" s="17"/>
      <c r="U831" s="17"/>
      <c r="V831" s="17"/>
      <c r="W831" s="17"/>
      <c r="X831" s="17"/>
      <c r="Y831" s="17"/>
      <c r="Z831" s="17"/>
      <c r="AA831" s="17"/>
      <c r="AB831" s="17"/>
      <c r="AC831" s="17"/>
      <c r="AD831" s="17"/>
      <c r="AE831" s="17"/>
      <c r="AF831" s="17"/>
    </row>
    <row r="832" spans="6:32" ht="22.25" customHeight="1" x14ac:dyDescent="0.4">
      <c r="F832" s="17"/>
      <c r="G832" s="17"/>
      <c r="H832" s="17"/>
      <c r="I832" s="17"/>
      <c r="J832" s="17"/>
      <c r="K832" s="17"/>
      <c r="L832" s="17"/>
      <c r="M832" s="17"/>
      <c r="N832" s="17"/>
      <c r="O832" s="17"/>
      <c r="P832" s="17"/>
      <c r="Q832" s="17"/>
      <c r="R832" s="17"/>
      <c r="S832" s="17"/>
      <c r="T832" s="17"/>
      <c r="U832" s="17"/>
      <c r="V832" s="17"/>
      <c r="W832" s="17"/>
      <c r="X832" s="17"/>
      <c r="Y832" s="17"/>
      <c r="Z832" s="17"/>
      <c r="AA832" s="17"/>
      <c r="AB832" s="17"/>
      <c r="AC832" s="17"/>
      <c r="AD832" s="17"/>
      <c r="AE832" s="17"/>
      <c r="AF832" s="17"/>
    </row>
    <row r="833" spans="6:32" ht="22.25" customHeight="1" x14ac:dyDescent="0.4">
      <c r="F833" s="17"/>
      <c r="G833" s="17"/>
      <c r="H833" s="17"/>
      <c r="I833" s="17"/>
      <c r="J833" s="17"/>
      <c r="K833" s="17"/>
      <c r="L833" s="17"/>
      <c r="M833" s="17"/>
      <c r="N833" s="17"/>
      <c r="O833" s="17"/>
      <c r="P833" s="17"/>
      <c r="Q833" s="17"/>
      <c r="R833" s="17"/>
      <c r="S833" s="17"/>
      <c r="T833" s="17"/>
      <c r="U833" s="17"/>
      <c r="V833" s="17"/>
      <c r="W833" s="17"/>
      <c r="X833" s="17"/>
      <c r="Y833" s="17"/>
      <c r="Z833" s="17"/>
      <c r="AA833" s="17"/>
      <c r="AB833" s="17"/>
      <c r="AC833" s="17"/>
      <c r="AD833" s="17"/>
      <c r="AE833" s="17"/>
      <c r="AF833" s="17"/>
    </row>
    <row r="834" spans="6:32" ht="22.25" customHeight="1" x14ac:dyDescent="0.4">
      <c r="F834" s="17"/>
      <c r="G834" s="17"/>
      <c r="H834" s="17"/>
      <c r="I834" s="17"/>
      <c r="J834" s="17"/>
      <c r="K834" s="17"/>
      <c r="L834" s="17"/>
      <c r="M834" s="17"/>
      <c r="N834" s="17"/>
      <c r="O834" s="17"/>
      <c r="P834" s="17"/>
      <c r="Q834" s="17"/>
      <c r="R834" s="17"/>
      <c r="S834" s="17"/>
      <c r="T834" s="17"/>
      <c r="U834" s="17"/>
      <c r="V834" s="17"/>
      <c r="W834" s="17"/>
      <c r="X834" s="17"/>
      <c r="Y834" s="17"/>
      <c r="Z834" s="17"/>
      <c r="AA834" s="17"/>
      <c r="AB834" s="17"/>
      <c r="AC834" s="17"/>
      <c r="AD834" s="17"/>
      <c r="AE834" s="17"/>
      <c r="AF834" s="17"/>
    </row>
    <row r="835" spans="6:32" ht="22.25" customHeight="1" x14ac:dyDescent="0.4">
      <c r="F835" s="17"/>
      <c r="G835" s="17"/>
      <c r="H835" s="17"/>
      <c r="I835" s="17"/>
      <c r="J835" s="17"/>
      <c r="K835" s="17"/>
      <c r="L835" s="17"/>
      <c r="M835" s="17"/>
      <c r="N835" s="17"/>
      <c r="O835" s="17"/>
      <c r="P835" s="17"/>
      <c r="Q835" s="17"/>
      <c r="R835" s="17"/>
      <c r="S835" s="17"/>
      <c r="T835" s="17"/>
      <c r="U835" s="17"/>
      <c r="V835" s="17"/>
      <c r="W835" s="17"/>
      <c r="X835" s="17"/>
      <c r="Y835" s="17"/>
      <c r="Z835" s="17"/>
      <c r="AA835" s="17"/>
      <c r="AB835" s="17"/>
      <c r="AC835" s="17"/>
      <c r="AD835" s="17"/>
      <c r="AE835" s="17"/>
      <c r="AF835" s="17"/>
    </row>
    <row r="836" spans="6:32" ht="22.25" customHeight="1" x14ac:dyDescent="0.4">
      <c r="F836" s="17"/>
      <c r="G836" s="17"/>
      <c r="H836" s="17"/>
      <c r="I836" s="17"/>
      <c r="J836" s="17"/>
      <c r="K836" s="17"/>
      <c r="L836" s="17"/>
      <c r="M836" s="17"/>
      <c r="N836" s="17"/>
      <c r="O836" s="17"/>
      <c r="P836" s="17"/>
      <c r="Q836" s="17"/>
      <c r="R836" s="17"/>
      <c r="S836" s="17"/>
      <c r="T836" s="17"/>
      <c r="U836" s="17"/>
      <c r="V836" s="17"/>
      <c r="W836" s="17"/>
      <c r="X836" s="17"/>
      <c r="Y836" s="17"/>
      <c r="Z836" s="17"/>
      <c r="AA836" s="17"/>
      <c r="AB836" s="17"/>
      <c r="AC836" s="17"/>
      <c r="AD836" s="17"/>
      <c r="AE836" s="17"/>
      <c r="AF836" s="17"/>
    </row>
    <row r="837" spans="6:32" ht="22.25" customHeight="1" x14ac:dyDescent="0.4">
      <c r="F837" s="17"/>
      <c r="G837" s="17"/>
      <c r="H837" s="17"/>
      <c r="I837" s="17"/>
      <c r="J837" s="17"/>
      <c r="K837" s="17"/>
      <c r="L837" s="17"/>
      <c r="M837" s="17"/>
      <c r="N837" s="17"/>
      <c r="O837" s="17"/>
      <c r="P837" s="17"/>
      <c r="Q837" s="17"/>
      <c r="R837" s="17"/>
      <c r="S837" s="17"/>
      <c r="T837" s="17"/>
      <c r="U837" s="17"/>
      <c r="V837" s="17"/>
      <c r="W837" s="17"/>
      <c r="X837" s="17"/>
      <c r="Y837" s="17"/>
      <c r="Z837" s="17"/>
      <c r="AA837" s="17"/>
      <c r="AB837" s="17"/>
      <c r="AC837" s="17"/>
      <c r="AD837" s="17"/>
      <c r="AE837" s="17"/>
      <c r="AF837" s="17"/>
    </row>
    <row r="838" spans="6:32" ht="22.25" customHeight="1" x14ac:dyDescent="0.4">
      <c r="F838" s="17"/>
      <c r="G838" s="17"/>
      <c r="H838" s="17"/>
      <c r="I838" s="17"/>
      <c r="J838" s="17"/>
      <c r="K838" s="17"/>
      <c r="L838" s="17"/>
      <c r="M838" s="17"/>
      <c r="N838" s="17"/>
      <c r="O838" s="17"/>
      <c r="P838" s="17"/>
      <c r="Q838" s="17"/>
      <c r="R838" s="17"/>
      <c r="S838" s="17"/>
      <c r="T838" s="17"/>
      <c r="U838" s="17"/>
      <c r="V838" s="17"/>
      <c r="W838" s="17"/>
      <c r="X838" s="17"/>
      <c r="Y838" s="17"/>
      <c r="Z838" s="17"/>
      <c r="AA838" s="17"/>
      <c r="AB838" s="17"/>
      <c r="AC838" s="17"/>
      <c r="AD838" s="17"/>
      <c r="AE838" s="17"/>
      <c r="AF838" s="17"/>
    </row>
    <row r="839" spans="6:32" ht="22.25" customHeight="1" x14ac:dyDescent="0.4">
      <c r="F839" s="17"/>
      <c r="G839" s="17"/>
      <c r="H839" s="17"/>
      <c r="I839" s="17"/>
      <c r="J839" s="17"/>
      <c r="K839" s="17"/>
      <c r="L839" s="17"/>
      <c r="M839" s="17"/>
      <c r="N839" s="17"/>
      <c r="O839" s="17"/>
      <c r="P839" s="17"/>
      <c r="Q839" s="17"/>
      <c r="R839" s="17"/>
      <c r="S839" s="17"/>
      <c r="T839" s="17"/>
      <c r="U839" s="17"/>
      <c r="V839" s="17"/>
      <c r="W839" s="17"/>
      <c r="X839" s="17"/>
      <c r="Y839" s="17"/>
      <c r="Z839" s="17"/>
      <c r="AA839" s="17"/>
      <c r="AB839" s="17"/>
      <c r="AC839" s="17"/>
      <c r="AD839" s="17"/>
      <c r="AE839" s="17"/>
      <c r="AF839" s="17"/>
    </row>
    <row r="840" spans="6:32" ht="22.25" customHeight="1" x14ac:dyDescent="0.4">
      <c r="F840" s="17"/>
      <c r="G840" s="17"/>
      <c r="H840" s="17"/>
      <c r="I840" s="17"/>
      <c r="J840" s="17"/>
      <c r="K840" s="17"/>
      <c r="L840" s="17"/>
      <c r="M840" s="17"/>
      <c r="N840" s="17"/>
      <c r="O840" s="17"/>
      <c r="P840" s="17"/>
      <c r="Q840" s="17"/>
      <c r="R840" s="17"/>
      <c r="S840" s="17"/>
      <c r="T840" s="17"/>
      <c r="U840" s="17"/>
      <c r="V840" s="17"/>
      <c r="W840" s="17"/>
      <c r="X840" s="17"/>
      <c r="Y840" s="17"/>
      <c r="Z840" s="17"/>
      <c r="AA840" s="17"/>
      <c r="AB840" s="17"/>
      <c r="AC840" s="17"/>
      <c r="AD840" s="17"/>
      <c r="AE840" s="17"/>
      <c r="AF840" s="17"/>
    </row>
    <row r="841" spans="6:32" ht="22.25" customHeight="1" x14ac:dyDescent="0.4">
      <c r="F841" s="17"/>
      <c r="G841" s="17"/>
      <c r="H841" s="17"/>
      <c r="I841" s="17"/>
      <c r="J841" s="17"/>
      <c r="K841" s="17"/>
      <c r="L841" s="17"/>
      <c r="M841" s="17"/>
      <c r="N841" s="17"/>
      <c r="O841" s="17"/>
      <c r="P841" s="17"/>
      <c r="Q841" s="17"/>
      <c r="R841" s="17"/>
      <c r="S841" s="17"/>
      <c r="T841" s="17"/>
      <c r="U841" s="17"/>
      <c r="V841" s="17"/>
      <c r="W841" s="17"/>
      <c r="X841" s="17"/>
      <c r="Y841" s="17"/>
      <c r="Z841" s="17"/>
      <c r="AA841" s="17"/>
      <c r="AB841" s="17"/>
      <c r="AC841" s="17"/>
      <c r="AD841" s="17"/>
      <c r="AE841" s="17"/>
      <c r="AF841" s="17"/>
    </row>
    <row r="842" spans="6:32" ht="22.25" customHeight="1" x14ac:dyDescent="0.4">
      <c r="F842" s="17"/>
      <c r="G842" s="17"/>
      <c r="H842" s="17"/>
      <c r="I842" s="17"/>
      <c r="J842" s="17"/>
      <c r="K842" s="17"/>
      <c r="L842" s="17"/>
      <c r="M842" s="17"/>
      <c r="N842" s="17"/>
      <c r="O842" s="17"/>
      <c r="P842" s="17"/>
      <c r="Q842" s="17"/>
      <c r="R842" s="17"/>
      <c r="S842" s="17"/>
      <c r="T842" s="17"/>
      <c r="U842" s="17"/>
      <c r="V842" s="17"/>
      <c r="W842" s="17"/>
      <c r="X842" s="17"/>
      <c r="Y842" s="17"/>
      <c r="Z842" s="17"/>
      <c r="AA842" s="17"/>
      <c r="AB842" s="17"/>
      <c r="AC842" s="17"/>
      <c r="AD842" s="17"/>
      <c r="AE842" s="17"/>
      <c r="AF842" s="17"/>
    </row>
    <row r="843" spans="6:32" ht="22.25" customHeight="1" x14ac:dyDescent="0.4">
      <c r="F843" s="17"/>
      <c r="G843" s="17"/>
      <c r="H843" s="17"/>
      <c r="I843" s="17"/>
      <c r="J843" s="17"/>
      <c r="K843" s="17"/>
      <c r="L843" s="17"/>
      <c r="M843" s="17"/>
      <c r="N843" s="17"/>
      <c r="O843" s="17"/>
      <c r="P843" s="17"/>
      <c r="Q843" s="17"/>
      <c r="R843" s="17"/>
      <c r="S843" s="17"/>
      <c r="T843" s="17"/>
      <c r="U843" s="17"/>
      <c r="V843" s="17"/>
      <c r="W843" s="17"/>
      <c r="X843" s="17"/>
      <c r="Y843" s="17"/>
      <c r="Z843" s="17"/>
      <c r="AA843" s="17"/>
      <c r="AB843" s="17"/>
      <c r="AC843" s="17"/>
      <c r="AD843" s="17"/>
      <c r="AE843" s="17"/>
      <c r="AF843" s="17"/>
    </row>
    <row r="844" spans="6:32" ht="22.25" customHeight="1" x14ac:dyDescent="0.4">
      <c r="F844" s="17"/>
      <c r="G844" s="17"/>
      <c r="H844" s="17"/>
      <c r="I844" s="17"/>
      <c r="J844" s="17"/>
      <c r="K844" s="17"/>
      <c r="L844" s="17"/>
      <c r="M844" s="17"/>
      <c r="N844" s="17"/>
      <c r="O844" s="17"/>
      <c r="P844" s="17"/>
      <c r="Q844" s="17"/>
      <c r="R844" s="17"/>
      <c r="S844" s="17"/>
      <c r="T844" s="17"/>
      <c r="U844" s="17"/>
      <c r="V844" s="17"/>
      <c r="W844" s="17"/>
      <c r="X844" s="17"/>
      <c r="Y844" s="17"/>
      <c r="Z844" s="17"/>
      <c r="AA844" s="17"/>
      <c r="AB844" s="17"/>
      <c r="AC844" s="17"/>
      <c r="AD844" s="17"/>
      <c r="AE844" s="17"/>
      <c r="AF844" s="17"/>
    </row>
    <row r="845" spans="6:32" ht="22.25" customHeight="1" x14ac:dyDescent="0.4">
      <c r="F845" s="17"/>
      <c r="G845" s="17"/>
      <c r="H845" s="17"/>
      <c r="I845" s="17"/>
      <c r="J845" s="17"/>
      <c r="K845" s="17"/>
      <c r="L845" s="17"/>
      <c r="M845" s="17"/>
      <c r="N845" s="17"/>
      <c r="O845" s="17"/>
      <c r="P845" s="17"/>
      <c r="Q845" s="17"/>
      <c r="R845" s="17"/>
      <c r="S845" s="17"/>
      <c r="T845" s="17"/>
      <c r="U845" s="17"/>
      <c r="V845" s="17"/>
      <c r="W845" s="17"/>
      <c r="X845" s="17"/>
      <c r="Y845" s="17"/>
      <c r="Z845" s="17"/>
      <c r="AA845" s="17"/>
      <c r="AB845" s="17"/>
      <c r="AC845" s="17"/>
      <c r="AD845" s="17"/>
      <c r="AE845" s="17"/>
      <c r="AF845" s="17"/>
    </row>
    <row r="846" spans="6:32" ht="22.25" customHeight="1" x14ac:dyDescent="0.4">
      <c r="F846" s="17"/>
      <c r="G846" s="17"/>
      <c r="H846" s="17"/>
      <c r="I846" s="17"/>
      <c r="J846" s="17"/>
      <c r="K846" s="17"/>
      <c r="L846" s="17"/>
      <c r="M846" s="17"/>
      <c r="N846" s="17"/>
      <c r="O846" s="17"/>
      <c r="P846" s="17"/>
      <c r="Q846" s="17"/>
      <c r="R846" s="17"/>
      <c r="S846" s="17"/>
      <c r="T846" s="17"/>
      <c r="U846" s="17"/>
      <c r="V846" s="17"/>
      <c r="W846" s="17"/>
      <c r="X846" s="17"/>
      <c r="Y846" s="17"/>
      <c r="Z846" s="17"/>
      <c r="AA846" s="17"/>
      <c r="AB846" s="17"/>
      <c r="AC846" s="17"/>
      <c r="AD846" s="17"/>
      <c r="AE846" s="17"/>
      <c r="AF846" s="17"/>
    </row>
    <row r="847" spans="6:32" ht="22.25" customHeight="1" x14ac:dyDescent="0.4">
      <c r="F847" s="17"/>
      <c r="G847" s="17"/>
      <c r="H847" s="17"/>
      <c r="I847" s="17"/>
      <c r="J847" s="17"/>
      <c r="K847" s="17"/>
      <c r="L847" s="17"/>
      <c r="M847" s="17"/>
      <c r="N847" s="17"/>
      <c r="O847" s="17"/>
      <c r="P847" s="17"/>
      <c r="Q847" s="17"/>
      <c r="R847" s="17"/>
      <c r="S847" s="17"/>
      <c r="T847" s="17"/>
      <c r="U847" s="17"/>
      <c r="V847" s="17"/>
      <c r="W847" s="17"/>
      <c r="X847" s="17"/>
      <c r="Y847" s="17"/>
      <c r="Z847" s="17"/>
      <c r="AA847" s="17"/>
      <c r="AB847" s="17"/>
      <c r="AC847" s="17"/>
      <c r="AD847" s="17"/>
      <c r="AE847" s="17"/>
      <c r="AF847" s="17"/>
    </row>
    <row r="848" spans="6:32" ht="22.25" customHeight="1" x14ac:dyDescent="0.4">
      <c r="F848" s="17"/>
      <c r="G848" s="17"/>
      <c r="H848" s="17"/>
      <c r="I848" s="17"/>
      <c r="J848" s="17"/>
      <c r="K848" s="17"/>
      <c r="L848" s="17"/>
      <c r="M848" s="17"/>
      <c r="N848" s="17"/>
      <c r="O848" s="17"/>
      <c r="P848" s="17"/>
      <c r="Q848" s="17"/>
      <c r="R848" s="17"/>
      <c r="S848" s="17"/>
      <c r="T848" s="17"/>
      <c r="U848" s="17"/>
      <c r="V848" s="17"/>
      <c r="W848" s="17"/>
      <c r="X848" s="17"/>
      <c r="Y848" s="17"/>
      <c r="Z848" s="17"/>
      <c r="AA848" s="17"/>
      <c r="AB848" s="17"/>
      <c r="AC848" s="17"/>
      <c r="AD848" s="17"/>
      <c r="AE848" s="17"/>
      <c r="AF848" s="17"/>
    </row>
    <row r="849" spans="6:32" ht="22.25" customHeight="1" x14ac:dyDescent="0.4">
      <c r="F849" s="17"/>
      <c r="G849" s="17"/>
      <c r="H849" s="17"/>
      <c r="I849" s="17"/>
      <c r="J849" s="17"/>
      <c r="K849" s="17"/>
      <c r="L849" s="17"/>
      <c r="M849" s="17"/>
      <c r="N849" s="17"/>
      <c r="O849" s="17"/>
      <c r="P849" s="17"/>
      <c r="Q849" s="17"/>
      <c r="R849" s="17"/>
      <c r="S849" s="17"/>
      <c r="T849" s="17"/>
      <c r="U849" s="17"/>
      <c r="V849" s="17"/>
      <c r="W849" s="17"/>
      <c r="X849" s="17"/>
      <c r="Y849" s="17"/>
      <c r="Z849" s="17"/>
      <c r="AA849" s="17"/>
      <c r="AB849" s="17"/>
      <c r="AC849" s="17"/>
      <c r="AD849" s="17"/>
      <c r="AE849" s="17"/>
      <c r="AF849" s="17"/>
    </row>
    <row r="850" spans="6:32" ht="22.25" customHeight="1" x14ac:dyDescent="0.4">
      <c r="F850" s="17"/>
      <c r="G850" s="17"/>
      <c r="H850" s="17"/>
      <c r="I850" s="17"/>
      <c r="J850" s="17"/>
      <c r="K850" s="17"/>
      <c r="L850" s="17"/>
      <c r="M850" s="17"/>
      <c r="N850" s="17"/>
      <c r="O850" s="17"/>
      <c r="P850" s="17"/>
      <c r="Q850" s="17"/>
      <c r="R850" s="17"/>
      <c r="S850" s="17"/>
      <c r="T850" s="17"/>
      <c r="U850" s="17"/>
      <c r="V850" s="17"/>
      <c r="W850" s="17"/>
      <c r="X850" s="17"/>
      <c r="Y850" s="17"/>
      <c r="Z850" s="17"/>
      <c r="AA850" s="17"/>
      <c r="AB850" s="17"/>
      <c r="AC850" s="17"/>
      <c r="AD850" s="17"/>
      <c r="AE850" s="17"/>
      <c r="AF850" s="17"/>
    </row>
    <row r="851" spans="6:32" ht="22.25" customHeight="1" x14ac:dyDescent="0.4">
      <c r="F851" s="17"/>
      <c r="G851" s="17"/>
      <c r="H851" s="17"/>
      <c r="I851" s="17"/>
      <c r="J851" s="17"/>
      <c r="K851" s="17"/>
      <c r="L851" s="17"/>
      <c r="M851" s="17"/>
      <c r="N851" s="17"/>
      <c r="O851" s="17"/>
      <c r="P851" s="17"/>
      <c r="Q851" s="17"/>
      <c r="R851" s="17"/>
      <c r="S851" s="17"/>
      <c r="T851" s="17"/>
      <c r="U851" s="17"/>
      <c r="V851" s="17"/>
      <c r="W851" s="17"/>
      <c r="X851" s="17"/>
      <c r="Y851" s="17"/>
      <c r="Z851" s="17"/>
      <c r="AA851" s="17"/>
      <c r="AB851" s="17"/>
      <c r="AC851" s="17"/>
      <c r="AD851" s="17"/>
      <c r="AE851" s="17"/>
      <c r="AF851" s="17"/>
    </row>
    <row r="852" spans="6:32" ht="22.25" customHeight="1" x14ac:dyDescent="0.4">
      <c r="F852" s="17"/>
      <c r="G852" s="17"/>
      <c r="H852" s="17"/>
      <c r="I852" s="17"/>
      <c r="J852" s="17"/>
      <c r="K852" s="17"/>
      <c r="L852" s="17"/>
      <c r="M852" s="17"/>
      <c r="N852" s="17"/>
      <c r="O852" s="17"/>
      <c r="P852" s="17"/>
      <c r="Q852" s="17"/>
      <c r="R852" s="17"/>
      <c r="S852" s="17"/>
      <c r="T852" s="17"/>
      <c r="U852" s="17"/>
      <c r="V852" s="17"/>
      <c r="W852" s="17"/>
      <c r="X852" s="17"/>
      <c r="Y852" s="17"/>
      <c r="Z852" s="17"/>
      <c r="AA852" s="17"/>
      <c r="AB852" s="17"/>
      <c r="AC852" s="17"/>
      <c r="AD852" s="17"/>
      <c r="AE852" s="17"/>
      <c r="AF852" s="17"/>
    </row>
    <row r="853" spans="6:32" ht="22.25" customHeight="1" x14ac:dyDescent="0.4">
      <c r="F853" s="17"/>
      <c r="G853" s="17"/>
      <c r="H853" s="17"/>
      <c r="I853" s="17"/>
      <c r="J853" s="17"/>
      <c r="K853" s="17"/>
      <c r="L853" s="17"/>
      <c r="M853" s="17"/>
      <c r="N853" s="17"/>
      <c r="O853" s="17"/>
      <c r="P853" s="17"/>
      <c r="Q853" s="17"/>
      <c r="R853" s="17"/>
      <c r="S853" s="17"/>
      <c r="T853" s="17"/>
      <c r="U853" s="17"/>
      <c r="V853" s="17"/>
      <c r="W853" s="17"/>
      <c r="X853" s="17"/>
      <c r="Y853" s="17"/>
      <c r="Z853" s="17"/>
      <c r="AA853" s="17"/>
      <c r="AB853" s="17"/>
      <c r="AC853" s="17"/>
      <c r="AD853" s="17"/>
      <c r="AE853" s="17"/>
      <c r="AF853" s="17"/>
    </row>
    <row r="854" spans="6:32" ht="22.25" customHeight="1" x14ac:dyDescent="0.4">
      <c r="F854" s="17"/>
      <c r="G854" s="17"/>
      <c r="H854" s="17"/>
      <c r="I854" s="17"/>
      <c r="J854" s="17"/>
      <c r="K854" s="17"/>
      <c r="L854" s="17"/>
      <c r="M854" s="17"/>
      <c r="N854" s="17"/>
      <c r="O854" s="17"/>
      <c r="P854" s="17"/>
      <c r="Q854" s="17"/>
      <c r="R854" s="17"/>
      <c r="S854" s="17"/>
      <c r="T854" s="17"/>
      <c r="U854" s="17"/>
      <c r="V854" s="17"/>
      <c r="W854" s="17"/>
      <c r="X854" s="17"/>
      <c r="Y854" s="17"/>
      <c r="Z854" s="17"/>
      <c r="AA854" s="17"/>
      <c r="AB854" s="17"/>
      <c r="AC854" s="17"/>
      <c r="AD854" s="17"/>
      <c r="AE854" s="17"/>
      <c r="AF854" s="17"/>
    </row>
    <row r="855" spans="6:32" ht="22.25" customHeight="1" x14ac:dyDescent="0.4">
      <c r="F855" s="17"/>
      <c r="G855" s="17"/>
      <c r="H855" s="17"/>
      <c r="I855" s="17"/>
      <c r="J855" s="17"/>
      <c r="K855" s="17"/>
      <c r="L855" s="17"/>
      <c r="M855" s="17"/>
      <c r="N855" s="17"/>
      <c r="O855" s="17"/>
      <c r="P855" s="17"/>
      <c r="Q855" s="17"/>
      <c r="R855" s="17"/>
      <c r="S855" s="17"/>
      <c r="T855" s="17"/>
      <c r="U855" s="17"/>
      <c r="V855" s="17"/>
      <c r="W855" s="17"/>
      <c r="X855" s="17"/>
      <c r="Y855" s="17"/>
      <c r="Z855" s="17"/>
      <c r="AA855" s="17"/>
      <c r="AB855" s="17"/>
      <c r="AC855" s="17"/>
      <c r="AD855" s="17"/>
      <c r="AE855" s="17"/>
      <c r="AF855" s="17"/>
    </row>
    <row r="856" spans="6:32" ht="22.25" customHeight="1" x14ac:dyDescent="0.4">
      <c r="F856" s="17"/>
      <c r="G856" s="17"/>
      <c r="H856" s="17"/>
      <c r="I856" s="17"/>
      <c r="J856" s="17"/>
      <c r="K856" s="17"/>
      <c r="L856" s="17"/>
      <c r="M856" s="17"/>
      <c r="N856" s="17"/>
      <c r="O856" s="17"/>
      <c r="P856" s="17"/>
      <c r="Q856" s="17"/>
      <c r="R856" s="17"/>
      <c r="S856" s="17"/>
      <c r="T856" s="17"/>
      <c r="U856" s="17"/>
      <c r="V856" s="17"/>
      <c r="W856" s="17"/>
      <c r="X856" s="17"/>
      <c r="Y856" s="17"/>
      <c r="Z856" s="17"/>
      <c r="AA856" s="17"/>
      <c r="AB856" s="17"/>
      <c r="AC856" s="17"/>
      <c r="AD856" s="17"/>
      <c r="AE856" s="17"/>
      <c r="AF856" s="17"/>
    </row>
    <row r="857" spans="6:32" ht="22.25" customHeight="1" x14ac:dyDescent="0.4">
      <c r="F857" s="17"/>
      <c r="G857" s="17"/>
      <c r="H857" s="17"/>
      <c r="I857" s="17"/>
      <c r="J857" s="17"/>
      <c r="K857" s="17"/>
      <c r="L857" s="17"/>
      <c r="M857" s="17"/>
      <c r="N857" s="17"/>
      <c r="O857" s="17"/>
      <c r="P857" s="17"/>
      <c r="Q857" s="17"/>
      <c r="R857" s="17"/>
      <c r="S857" s="17"/>
      <c r="T857" s="17"/>
      <c r="U857" s="17"/>
      <c r="V857" s="17"/>
      <c r="W857" s="17"/>
      <c r="X857" s="17"/>
      <c r="Y857" s="17"/>
      <c r="Z857" s="17"/>
      <c r="AA857" s="17"/>
      <c r="AB857" s="17"/>
      <c r="AC857" s="17"/>
      <c r="AD857" s="17"/>
      <c r="AE857" s="17"/>
      <c r="AF857" s="17"/>
    </row>
    <row r="858" spans="6:32" ht="22.25" customHeight="1" x14ac:dyDescent="0.4">
      <c r="F858" s="17"/>
      <c r="G858" s="17"/>
      <c r="H858" s="17"/>
      <c r="I858" s="17"/>
      <c r="J858" s="17"/>
      <c r="K858" s="17"/>
      <c r="L858" s="17"/>
      <c r="M858" s="17"/>
      <c r="N858" s="17"/>
      <c r="O858" s="17"/>
      <c r="P858" s="17"/>
      <c r="Q858" s="17"/>
      <c r="R858" s="17"/>
      <c r="S858" s="17"/>
      <c r="T858" s="17"/>
      <c r="U858" s="17"/>
      <c r="V858" s="17"/>
      <c r="W858" s="17"/>
      <c r="X858" s="17"/>
      <c r="Y858" s="17"/>
      <c r="Z858" s="17"/>
      <c r="AA858" s="17"/>
      <c r="AB858" s="17"/>
      <c r="AC858" s="17"/>
      <c r="AD858" s="17"/>
      <c r="AE858" s="17"/>
      <c r="AF858" s="17"/>
    </row>
    <row r="859" spans="6:32" ht="22.25" customHeight="1" x14ac:dyDescent="0.4">
      <c r="F859" s="17"/>
      <c r="G859" s="17"/>
      <c r="H859" s="17"/>
      <c r="I859" s="17"/>
      <c r="J859" s="17"/>
      <c r="K859" s="17"/>
      <c r="L859" s="17"/>
      <c r="M859" s="17"/>
      <c r="N859" s="17"/>
      <c r="O859" s="17"/>
      <c r="P859" s="17"/>
      <c r="Q859" s="17"/>
      <c r="R859" s="17"/>
      <c r="S859" s="17"/>
      <c r="T859" s="17"/>
      <c r="U859" s="17"/>
      <c r="V859" s="17"/>
      <c r="W859" s="17"/>
      <c r="X859" s="17"/>
      <c r="Y859" s="17"/>
      <c r="Z859" s="17"/>
      <c r="AA859" s="17"/>
      <c r="AB859" s="17"/>
      <c r="AC859" s="17"/>
      <c r="AD859" s="17"/>
      <c r="AE859" s="17"/>
      <c r="AF859" s="17"/>
    </row>
    <row r="860" spans="6:32" ht="22.25" customHeight="1" x14ac:dyDescent="0.4">
      <c r="F860" s="17"/>
      <c r="G860" s="17"/>
      <c r="H860" s="17"/>
      <c r="I860" s="17"/>
      <c r="J860" s="17"/>
      <c r="K860" s="17"/>
      <c r="L860" s="17"/>
      <c r="M860" s="17"/>
      <c r="N860" s="17"/>
      <c r="O860" s="17"/>
      <c r="P860" s="17"/>
      <c r="Q860" s="17"/>
      <c r="R860" s="17"/>
      <c r="S860" s="17"/>
      <c r="T860" s="17"/>
      <c r="U860" s="17"/>
      <c r="V860" s="17"/>
      <c r="W860" s="17"/>
      <c r="X860" s="17"/>
      <c r="Y860" s="17"/>
      <c r="Z860" s="17"/>
      <c r="AA860" s="17"/>
      <c r="AB860" s="17"/>
      <c r="AC860" s="17"/>
      <c r="AD860" s="17"/>
      <c r="AE860" s="17"/>
      <c r="AF860" s="17"/>
    </row>
    <row r="861" spans="6:32" ht="22.25" customHeight="1" x14ac:dyDescent="0.4">
      <c r="F861" s="17"/>
      <c r="G861" s="17"/>
      <c r="H861" s="17"/>
      <c r="I861" s="17"/>
      <c r="J861" s="17"/>
      <c r="K861" s="17"/>
      <c r="L861" s="17"/>
      <c r="M861" s="17"/>
      <c r="N861" s="17"/>
      <c r="O861" s="17"/>
      <c r="P861" s="17"/>
      <c r="Q861" s="17"/>
      <c r="R861" s="17"/>
      <c r="S861" s="17"/>
      <c r="T861" s="17"/>
      <c r="U861" s="17"/>
      <c r="V861" s="17"/>
      <c r="W861" s="17"/>
      <c r="X861" s="17"/>
      <c r="Y861" s="17"/>
      <c r="Z861" s="17"/>
      <c r="AA861" s="17"/>
      <c r="AB861" s="17"/>
      <c r="AC861" s="17"/>
      <c r="AD861" s="17"/>
      <c r="AE861" s="17"/>
      <c r="AF861" s="17"/>
    </row>
    <row r="862" spans="6:32" ht="22.25" customHeight="1" x14ac:dyDescent="0.4">
      <c r="F862" s="17"/>
      <c r="G862" s="17"/>
      <c r="H862" s="17"/>
      <c r="I862" s="17"/>
      <c r="J862" s="17"/>
      <c r="K862" s="17"/>
      <c r="L862" s="17"/>
      <c r="M862" s="17"/>
      <c r="N862" s="17"/>
      <c r="O862" s="17"/>
      <c r="P862" s="17"/>
      <c r="Q862" s="17"/>
      <c r="R862" s="17"/>
      <c r="S862" s="17"/>
      <c r="T862" s="17"/>
      <c r="U862" s="17"/>
      <c r="V862" s="17"/>
      <c r="W862" s="17"/>
      <c r="X862" s="17"/>
      <c r="Y862" s="17"/>
      <c r="Z862" s="17"/>
      <c r="AA862" s="17"/>
      <c r="AB862" s="17"/>
      <c r="AC862" s="17"/>
      <c r="AD862" s="17"/>
      <c r="AE862" s="17"/>
      <c r="AF862" s="17"/>
    </row>
    <row r="863" spans="6:32" ht="22.25" customHeight="1" x14ac:dyDescent="0.4">
      <c r="F863" s="17"/>
      <c r="G863" s="17"/>
      <c r="H863" s="17"/>
      <c r="I863" s="17"/>
      <c r="J863" s="17"/>
      <c r="K863" s="17"/>
      <c r="L863" s="17"/>
      <c r="M863" s="17"/>
      <c r="N863" s="17"/>
      <c r="O863" s="17"/>
      <c r="P863" s="17"/>
      <c r="Q863" s="17"/>
      <c r="R863" s="17"/>
      <c r="S863" s="17"/>
      <c r="T863" s="17"/>
      <c r="U863" s="17"/>
      <c r="V863" s="17"/>
      <c r="W863" s="17"/>
      <c r="X863" s="17"/>
      <c r="Y863" s="17"/>
      <c r="Z863" s="17"/>
      <c r="AA863" s="17"/>
      <c r="AB863" s="17"/>
      <c r="AC863" s="17"/>
      <c r="AD863" s="17"/>
      <c r="AE863" s="17"/>
      <c r="AF863" s="17"/>
    </row>
    <row r="864" spans="6:32" ht="22.25" customHeight="1" x14ac:dyDescent="0.4">
      <c r="F864" s="17"/>
      <c r="G864" s="17"/>
      <c r="H864" s="17"/>
      <c r="I864" s="17"/>
      <c r="J864" s="17"/>
      <c r="K864" s="17"/>
      <c r="L864" s="17"/>
      <c r="M864" s="17"/>
      <c r="N864" s="17"/>
      <c r="O864" s="17"/>
      <c r="P864" s="17"/>
      <c r="Q864" s="17"/>
      <c r="R864" s="17"/>
      <c r="S864" s="17"/>
      <c r="T864" s="17"/>
      <c r="U864" s="17"/>
      <c r="V864" s="17"/>
      <c r="W864" s="17"/>
      <c r="X864" s="17"/>
      <c r="Y864" s="17"/>
      <c r="Z864" s="17"/>
      <c r="AA864" s="17"/>
      <c r="AB864" s="17"/>
      <c r="AC864" s="17"/>
      <c r="AD864" s="17"/>
      <c r="AE864" s="17"/>
      <c r="AF864" s="17"/>
    </row>
    <row r="865" spans="6:32" ht="22.25" customHeight="1" x14ac:dyDescent="0.4">
      <c r="F865" s="17"/>
      <c r="G865" s="17"/>
      <c r="H865" s="17"/>
      <c r="I865" s="17"/>
      <c r="J865" s="17"/>
      <c r="K865" s="17"/>
      <c r="L865" s="17"/>
      <c r="M865" s="17"/>
      <c r="N865" s="17"/>
      <c r="O865" s="17"/>
      <c r="P865" s="17"/>
      <c r="Q865" s="17"/>
      <c r="R865" s="17"/>
      <c r="S865" s="17"/>
      <c r="T865" s="17"/>
      <c r="U865" s="17"/>
      <c r="V865" s="17"/>
      <c r="W865" s="17"/>
      <c r="X865" s="17"/>
      <c r="Y865" s="17"/>
      <c r="Z865" s="17"/>
      <c r="AA865" s="17"/>
      <c r="AB865" s="17"/>
      <c r="AC865" s="17"/>
      <c r="AD865" s="17"/>
      <c r="AE865" s="17"/>
      <c r="AF865" s="17"/>
    </row>
    <row r="866" spans="6:32" ht="22.25" customHeight="1" x14ac:dyDescent="0.4">
      <c r="F866" s="17"/>
      <c r="G866" s="17"/>
      <c r="H866" s="17"/>
      <c r="I866" s="17"/>
      <c r="J866" s="17"/>
      <c r="K866" s="17"/>
      <c r="L866" s="17"/>
      <c r="M866" s="17"/>
      <c r="N866" s="17"/>
      <c r="O866" s="17"/>
      <c r="P866" s="17"/>
      <c r="Q866" s="17"/>
      <c r="R866" s="17"/>
      <c r="S866" s="17"/>
      <c r="T866" s="17"/>
      <c r="U866" s="17"/>
      <c r="V866" s="17"/>
      <c r="W866" s="17"/>
      <c r="X866" s="17"/>
      <c r="Y866" s="17"/>
      <c r="Z866" s="17"/>
      <c r="AA866" s="17"/>
      <c r="AB866" s="17"/>
      <c r="AC866" s="17"/>
      <c r="AD866" s="17"/>
      <c r="AE866" s="17"/>
      <c r="AF866" s="17"/>
    </row>
    <row r="867" spans="6:32" ht="22.25" customHeight="1" x14ac:dyDescent="0.4">
      <c r="F867" s="17"/>
      <c r="G867" s="17"/>
      <c r="H867" s="17"/>
      <c r="I867" s="17"/>
      <c r="J867" s="17"/>
      <c r="K867" s="17"/>
      <c r="L867" s="17"/>
      <c r="M867" s="17"/>
      <c r="N867" s="17"/>
      <c r="O867" s="17"/>
      <c r="P867" s="17"/>
      <c r="Q867" s="17"/>
      <c r="R867" s="17"/>
      <c r="S867" s="17"/>
      <c r="T867" s="17"/>
      <c r="U867" s="17"/>
      <c r="V867" s="17"/>
      <c r="W867" s="17"/>
      <c r="X867" s="17"/>
      <c r="Y867" s="17"/>
      <c r="Z867" s="17"/>
      <c r="AA867" s="17"/>
      <c r="AB867" s="17"/>
      <c r="AC867" s="17"/>
      <c r="AD867" s="17"/>
      <c r="AE867" s="17"/>
      <c r="AF867" s="17"/>
    </row>
    <row r="868" spans="6:32" ht="22.25" customHeight="1" x14ac:dyDescent="0.4">
      <c r="F868" s="17"/>
      <c r="G868" s="17"/>
      <c r="H868" s="17"/>
      <c r="I868" s="17"/>
      <c r="J868" s="17"/>
      <c r="K868" s="17"/>
      <c r="L868" s="17"/>
      <c r="M868" s="17"/>
      <c r="N868" s="17"/>
      <c r="O868" s="17"/>
      <c r="P868" s="17"/>
      <c r="Q868" s="17"/>
      <c r="R868" s="17"/>
      <c r="S868" s="17"/>
      <c r="T868" s="17"/>
      <c r="U868" s="17"/>
      <c r="V868" s="17"/>
      <c r="W868" s="17"/>
      <c r="X868" s="17"/>
      <c r="Y868" s="17"/>
      <c r="Z868" s="17"/>
      <c r="AA868" s="17"/>
      <c r="AB868" s="17"/>
      <c r="AC868" s="17"/>
      <c r="AD868" s="17"/>
      <c r="AE868" s="17"/>
      <c r="AF868" s="17"/>
    </row>
    <row r="869" spans="6:32" ht="22.25" customHeight="1" x14ac:dyDescent="0.4">
      <c r="F869" s="17"/>
      <c r="G869" s="17"/>
      <c r="H869" s="17"/>
      <c r="I869" s="17"/>
      <c r="J869" s="17"/>
      <c r="K869" s="17"/>
      <c r="L869" s="17"/>
      <c r="M869" s="17"/>
      <c r="N869" s="17"/>
      <c r="O869" s="17"/>
      <c r="P869" s="17"/>
      <c r="Q869" s="17"/>
      <c r="R869" s="17"/>
      <c r="S869" s="17"/>
      <c r="T869" s="17"/>
      <c r="U869" s="17"/>
      <c r="V869" s="17"/>
      <c r="W869" s="17"/>
      <c r="X869" s="17"/>
      <c r="Y869" s="17"/>
      <c r="Z869" s="17"/>
      <c r="AA869" s="17"/>
      <c r="AB869" s="17"/>
      <c r="AC869" s="17"/>
      <c r="AD869" s="17"/>
      <c r="AE869" s="17"/>
      <c r="AF869" s="17"/>
    </row>
    <row r="870" spans="6:32" ht="22.25" customHeight="1" x14ac:dyDescent="0.4">
      <c r="F870" s="17"/>
      <c r="G870" s="17"/>
      <c r="H870" s="17"/>
      <c r="I870" s="17"/>
      <c r="J870" s="17"/>
      <c r="K870" s="17"/>
      <c r="L870" s="17"/>
      <c r="M870" s="17"/>
      <c r="N870" s="17"/>
      <c r="O870" s="17"/>
      <c r="P870" s="17"/>
      <c r="Q870" s="17"/>
      <c r="R870" s="17"/>
      <c r="S870" s="17"/>
      <c r="T870" s="17"/>
      <c r="U870" s="17"/>
      <c r="V870" s="17"/>
      <c r="W870" s="17"/>
      <c r="X870" s="17"/>
      <c r="Y870" s="17"/>
      <c r="Z870" s="17"/>
      <c r="AA870" s="17"/>
      <c r="AB870" s="17"/>
      <c r="AC870" s="17"/>
      <c r="AD870" s="17"/>
      <c r="AE870" s="17"/>
      <c r="AF870" s="17"/>
    </row>
    <row r="871" spans="6:32" ht="22.25" customHeight="1" x14ac:dyDescent="0.4">
      <c r="F871" s="17"/>
      <c r="G871" s="17"/>
      <c r="H871" s="17"/>
      <c r="I871" s="17"/>
      <c r="J871" s="17"/>
      <c r="K871" s="17"/>
      <c r="L871" s="17"/>
      <c r="M871" s="17"/>
      <c r="N871" s="17"/>
      <c r="O871" s="17"/>
      <c r="P871" s="17"/>
      <c r="Q871" s="17"/>
      <c r="R871" s="17"/>
      <c r="S871" s="17"/>
      <c r="T871" s="17"/>
      <c r="U871" s="17"/>
      <c r="V871" s="17"/>
      <c r="W871" s="17"/>
      <c r="X871" s="17"/>
      <c r="Y871" s="17"/>
      <c r="Z871" s="17"/>
      <c r="AA871" s="17"/>
      <c r="AB871" s="17"/>
      <c r="AC871" s="17"/>
      <c r="AD871" s="17"/>
      <c r="AE871" s="17"/>
      <c r="AF871" s="17"/>
    </row>
    <row r="872" spans="6:32" ht="22.25" customHeight="1" x14ac:dyDescent="0.4">
      <c r="F872" s="17"/>
      <c r="G872" s="17"/>
      <c r="H872" s="17"/>
      <c r="I872" s="17"/>
      <c r="J872" s="17"/>
      <c r="K872" s="17"/>
      <c r="L872" s="17"/>
      <c r="M872" s="17"/>
      <c r="N872" s="17"/>
      <c r="O872" s="17"/>
      <c r="P872" s="17"/>
      <c r="Q872" s="17"/>
      <c r="R872" s="17"/>
      <c r="S872" s="17"/>
      <c r="T872" s="17"/>
      <c r="U872" s="17"/>
      <c r="V872" s="17"/>
      <c r="W872" s="17"/>
      <c r="X872" s="17"/>
      <c r="Y872" s="17"/>
      <c r="Z872" s="17"/>
      <c r="AA872" s="17"/>
      <c r="AB872" s="17"/>
      <c r="AC872" s="17"/>
      <c r="AD872" s="17"/>
      <c r="AE872" s="17"/>
      <c r="AF872" s="17"/>
    </row>
    <row r="873" spans="6:32" ht="22.25" customHeight="1" x14ac:dyDescent="0.4">
      <c r="F873" s="17"/>
      <c r="G873" s="17"/>
      <c r="H873" s="17"/>
      <c r="I873" s="17"/>
      <c r="J873" s="17"/>
      <c r="K873" s="17"/>
      <c r="L873" s="17"/>
      <c r="M873" s="17"/>
      <c r="N873" s="17"/>
      <c r="O873" s="17"/>
      <c r="P873" s="17"/>
      <c r="Q873" s="17"/>
      <c r="R873" s="17"/>
      <c r="S873" s="17"/>
      <c r="T873" s="17"/>
      <c r="U873" s="17"/>
      <c r="V873" s="17"/>
      <c r="W873" s="17"/>
      <c r="X873" s="17"/>
      <c r="Y873" s="17"/>
      <c r="Z873" s="17"/>
      <c r="AA873" s="17"/>
      <c r="AB873" s="17"/>
      <c r="AC873" s="17"/>
      <c r="AD873" s="17"/>
      <c r="AE873" s="17"/>
      <c r="AF873" s="17"/>
    </row>
    <row r="874" spans="6:32" ht="22.25" customHeight="1" x14ac:dyDescent="0.4">
      <c r="F874" s="17"/>
      <c r="G874" s="17"/>
      <c r="H874" s="17"/>
      <c r="I874" s="17"/>
      <c r="J874" s="17"/>
      <c r="K874" s="17"/>
      <c r="L874" s="17"/>
      <c r="M874" s="17"/>
      <c r="N874" s="17"/>
      <c r="O874" s="17"/>
      <c r="P874" s="17"/>
      <c r="Q874" s="17"/>
      <c r="R874" s="17"/>
      <c r="S874" s="17"/>
      <c r="T874" s="17"/>
      <c r="U874" s="17"/>
      <c r="V874" s="17"/>
      <c r="W874" s="17"/>
      <c r="X874" s="17"/>
      <c r="Y874" s="17"/>
      <c r="Z874" s="17"/>
      <c r="AA874" s="17"/>
      <c r="AB874" s="17"/>
      <c r="AC874" s="17"/>
      <c r="AD874" s="17"/>
      <c r="AE874" s="17"/>
      <c r="AF874" s="17"/>
    </row>
    <row r="875" spans="6:32" ht="22.25" customHeight="1" x14ac:dyDescent="0.4">
      <c r="F875" s="17"/>
      <c r="G875" s="17"/>
      <c r="H875" s="17"/>
      <c r="I875" s="17"/>
      <c r="J875" s="17"/>
      <c r="K875" s="17"/>
      <c r="L875" s="17"/>
      <c r="M875" s="17"/>
      <c r="N875" s="17"/>
      <c r="O875" s="17"/>
      <c r="P875" s="17"/>
      <c r="Q875" s="17"/>
      <c r="R875" s="17"/>
      <c r="S875" s="17"/>
      <c r="T875" s="17"/>
      <c r="U875" s="17"/>
      <c r="V875" s="17"/>
      <c r="W875" s="17"/>
      <c r="X875" s="17"/>
      <c r="Y875" s="17"/>
      <c r="Z875" s="17"/>
      <c r="AA875" s="17"/>
      <c r="AB875" s="17"/>
      <c r="AC875" s="17"/>
      <c r="AD875" s="17"/>
      <c r="AE875" s="17"/>
      <c r="AF875" s="17"/>
    </row>
    <row r="876" spans="6:32" ht="22.25" customHeight="1" x14ac:dyDescent="0.4">
      <c r="F876" s="17"/>
      <c r="G876" s="17"/>
      <c r="H876" s="17"/>
      <c r="I876" s="17"/>
      <c r="J876" s="17"/>
      <c r="K876" s="17"/>
      <c r="L876" s="17"/>
      <c r="M876" s="17"/>
      <c r="N876" s="17"/>
      <c r="O876" s="17"/>
      <c r="P876" s="17"/>
      <c r="Q876" s="17"/>
      <c r="R876" s="17"/>
      <c r="S876" s="17"/>
      <c r="T876" s="17"/>
      <c r="U876" s="17"/>
      <c r="V876" s="17"/>
      <c r="W876" s="17"/>
      <c r="X876" s="17"/>
      <c r="Y876" s="17"/>
      <c r="Z876" s="17"/>
      <c r="AA876" s="17"/>
      <c r="AB876" s="17"/>
      <c r="AC876" s="17"/>
      <c r="AD876" s="17"/>
      <c r="AE876" s="17"/>
      <c r="AF876" s="17"/>
    </row>
    <row r="877" spans="6:32" ht="22.25" customHeight="1" x14ac:dyDescent="0.4">
      <c r="F877" s="17"/>
      <c r="G877" s="17"/>
      <c r="H877" s="17"/>
      <c r="I877" s="17"/>
      <c r="J877" s="17"/>
      <c r="K877" s="17"/>
      <c r="L877" s="17"/>
      <c r="M877" s="17"/>
      <c r="N877" s="17"/>
      <c r="O877" s="17"/>
      <c r="P877" s="17"/>
      <c r="Q877" s="17"/>
      <c r="R877" s="17"/>
      <c r="S877" s="17"/>
      <c r="T877" s="17"/>
      <c r="U877" s="17"/>
      <c r="V877" s="17"/>
      <c r="W877" s="17"/>
      <c r="X877" s="17"/>
      <c r="Y877" s="17"/>
      <c r="Z877" s="17"/>
      <c r="AA877" s="17"/>
      <c r="AB877" s="17"/>
      <c r="AC877" s="17"/>
      <c r="AD877" s="17"/>
      <c r="AE877" s="17"/>
      <c r="AF877" s="17"/>
    </row>
    <row r="878" spans="6:32" ht="22.25" customHeight="1" x14ac:dyDescent="0.4">
      <c r="F878" s="17"/>
      <c r="G878" s="17"/>
      <c r="H878" s="17"/>
      <c r="I878" s="17"/>
      <c r="J878" s="17"/>
      <c r="K878" s="17"/>
      <c r="L878" s="17"/>
      <c r="M878" s="17"/>
      <c r="N878" s="17"/>
      <c r="O878" s="17"/>
      <c r="P878" s="17"/>
      <c r="Q878" s="17"/>
      <c r="R878" s="17"/>
      <c r="S878" s="17"/>
      <c r="T878" s="17"/>
      <c r="U878" s="17"/>
      <c r="V878" s="17"/>
      <c r="W878" s="17"/>
      <c r="X878" s="17"/>
      <c r="Y878" s="17"/>
      <c r="Z878" s="17"/>
      <c r="AA878" s="17"/>
      <c r="AB878" s="17"/>
      <c r="AC878" s="17"/>
      <c r="AD878" s="17"/>
      <c r="AE878" s="17"/>
      <c r="AF878" s="17"/>
    </row>
    <row r="879" spans="6:32" ht="22.25" customHeight="1" x14ac:dyDescent="0.4">
      <c r="F879" s="17"/>
      <c r="G879" s="17"/>
      <c r="H879" s="17"/>
      <c r="I879" s="17"/>
      <c r="J879" s="17"/>
      <c r="K879" s="17"/>
      <c r="L879" s="17"/>
      <c r="M879" s="17"/>
      <c r="N879" s="17"/>
      <c r="O879" s="17"/>
      <c r="P879" s="17"/>
      <c r="Q879" s="17"/>
      <c r="R879" s="17"/>
      <c r="S879" s="17"/>
      <c r="T879" s="17"/>
      <c r="U879" s="17"/>
      <c r="V879" s="17"/>
      <c r="W879" s="17"/>
      <c r="X879" s="17"/>
      <c r="Y879" s="17"/>
      <c r="Z879" s="17"/>
      <c r="AA879" s="17"/>
      <c r="AB879" s="17"/>
      <c r="AC879" s="17"/>
      <c r="AD879" s="17"/>
      <c r="AE879" s="17"/>
      <c r="AF879" s="17"/>
    </row>
    <row r="880" spans="6:32" ht="22.25" customHeight="1" x14ac:dyDescent="0.4">
      <c r="F880" s="17"/>
      <c r="G880" s="17"/>
      <c r="H880" s="17"/>
      <c r="I880" s="17"/>
      <c r="J880" s="17"/>
      <c r="K880" s="17"/>
      <c r="L880" s="17"/>
      <c r="M880" s="17"/>
      <c r="N880" s="17"/>
      <c r="O880" s="17"/>
      <c r="P880" s="17"/>
      <c r="Q880" s="17"/>
      <c r="R880" s="17"/>
      <c r="S880" s="17"/>
      <c r="T880" s="17"/>
      <c r="U880" s="17"/>
      <c r="V880" s="17"/>
      <c r="W880" s="17"/>
      <c r="X880" s="17"/>
      <c r="Y880" s="17"/>
      <c r="Z880" s="17"/>
      <c r="AA880" s="17"/>
      <c r="AB880" s="17"/>
      <c r="AC880" s="17"/>
      <c r="AD880" s="17"/>
      <c r="AE880" s="17"/>
      <c r="AF880" s="17"/>
    </row>
    <row r="881" spans="6:32" ht="22.25" customHeight="1" x14ac:dyDescent="0.4">
      <c r="F881" s="17"/>
      <c r="G881" s="17"/>
      <c r="H881" s="17"/>
      <c r="I881" s="17"/>
      <c r="J881" s="17"/>
      <c r="K881" s="17"/>
      <c r="L881" s="17"/>
      <c r="M881" s="17"/>
      <c r="N881" s="17"/>
      <c r="O881" s="17"/>
      <c r="P881" s="17"/>
      <c r="Q881" s="17"/>
      <c r="R881" s="17"/>
      <c r="S881" s="17"/>
      <c r="T881" s="17"/>
      <c r="U881" s="17"/>
      <c r="V881" s="17"/>
      <c r="W881" s="17"/>
      <c r="X881" s="17"/>
      <c r="Y881" s="17"/>
      <c r="Z881" s="17"/>
      <c r="AA881" s="17"/>
      <c r="AB881" s="17"/>
      <c r="AC881" s="17"/>
      <c r="AD881" s="17"/>
      <c r="AE881" s="17"/>
      <c r="AF881" s="17"/>
    </row>
    <row r="882" spans="6:32" ht="22.25" customHeight="1" x14ac:dyDescent="0.4">
      <c r="F882" s="17"/>
      <c r="G882" s="17"/>
      <c r="H882" s="17"/>
      <c r="I882" s="17"/>
      <c r="J882" s="17"/>
      <c r="K882" s="17"/>
      <c r="L882" s="17"/>
      <c r="M882" s="17"/>
      <c r="N882" s="17"/>
      <c r="O882" s="17"/>
      <c r="P882" s="17"/>
      <c r="Q882" s="17"/>
      <c r="R882" s="17"/>
      <c r="S882" s="17"/>
      <c r="T882" s="17"/>
      <c r="U882" s="17"/>
      <c r="V882" s="17"/>
      <c r="W882" s="17"/>
      <c r="X882" s="17"/>
      <c r="Y882" s="17"/>
      <c r="Z882" s="17"/>
      <c r="AA882" s="17"/>
      <c r="AB882" s="17"/>
      <c r="AC882" s="17"/>
      <c r="AD882" s="17"/>
      <c r="AE882" s="17"/>
      <c r="AF882" s="17"/>
    </row>
    <row r="883" spans="6:32" ht="22.25" customHeight="1" x14ac:dyDescent="0.4">
      <c r="F883" s="17"/>
      <c r="G883" s="17"/>
      <c r="H883" s="17"/>
      <c r="I883" s="17"/>
      <c r="J883" s="17"/>
      <c r="K883" s="17"/>
      <c r="L883" s="17"/>
      <c r="M883" s="17"/>
      <c r="N883" s="17"/>
      <c r="O883" s="17"/>
      <c r="P883" s="17"/>
      <c r="Q883" s="17"/>
      <c r="R883" s="17"/>
      <c r="S883" s="17"/>
      <c r="T883" s="17"/>
      <c r="U883" s="17"/>
      <c r="V883" s="17"/>
      <c r="W883" s="17"/>
      <c r="X883" s="17"/>
      <c r="Y883" s="17"/>
      <c r="Z883" s="17"/>
      <c r="AA883" s="17"/>
      <c r="AB883" s="17"/>
      <c r="AC883" s="17"/>
      <c r="AD883" s="17"/>
      <c r="AE883" s="17"/>
      <c r="AF883" s="17"/>
    </row>
    <row r="884" spans="6:32" ht="22.25" customHeight="1" x14ac:dyDescent="0.4">
      <c r="F884" s="17"/>
      <c r="G884" s="17"/>
      <c r="H884" s="17"/>
      <c r="I884" s="17"/>
      <c r="J884" s="17"/>
      <c r="K884" s="17"/>
      <c r="L884" s="17"/>
      <c r="M884" s="17"/>
      <c r="N884" s="17"/>
      <c r="O884" s="17"/>
      <c r="P884" s="17"/>
      <c r="Q884" s="17"/>
      <c r="R884" s="17"/>
      <c r="S884" s="17"/>
      <c r="T884" s="17"/>
      <c r="U884" s="17"/>
      <c r="V884" s="17"/>
      <c r="W884" s="17"/>
      <c r="X884" s="17"/>
      <c r="Y884" s="17"/>
      <c r="Z884" s="17"/>
      <c r="AA884" s="17"/>
      <c r="AB884" s="17"/>
      <c r="AC884" s="17"/>
      <c r="AD884" s="17"/>
      <c r="AE884" s="17"/>
      <c r="AF884" s="17"/>
    </row>
    <row r="885" spans="6:32" ht="22.25" customHeight="1" x14ac:dyDescent="0.4">
      <c r="F885" s="17"/>
      <c r="G885" s="17"/>
      <c r="H885" s="17"/>
      <c r="I885" s="17"/>
      <c r="J885" s="17"/>
      <c r="K885" s="17"/>
      <c r="L885" s="17"/>
      <c r="M885" s="17"/>
      <c r="N885" s="17"/>
      <c r="O885" s="17"/>
      <c r="P885" s="17"/>
      <c r="Q885" s="17"/>
      <c r="R885" s="17"/>
      <c r="S885" s="17"/>
      <c r="T885" s="17"/>
      <c r="U885" s="17"/>
      <c r="V885" s="17"/>
      <c r="W885" s="17"/>
      <c r="X885" s="17"/>
      <c r="Y885" s="17"/>
      <c r="Z885" s="17"/>
      <c r="AA885" s="17"/>
      <c r="AB885" s="17"/>
      <c r="AC885" s="17"/>
      <c r="AD885" s="17"/>
      <c r="AE885" s="17"/>
      <c r="AF885" s="17"/>
    </row>
    <row r="886" spans="6:32" ht="22.25" customHeight="1" x14ac:dyDescent="0.4">
      <c r="F886" s="17"/>
      <c r="G886" s="17"/>
      <c r="H886" s="17"/>
      <c r="I886" s="17"/>
      <c r="J886" s="17"/>
      <c r="K886" s="17"/>
      <c r="L886" s="17"/>
      <c r="M886" s="17"/>
      <c r="N886" s="17"/>
      <c r="O886" s="17"/>
      <c r="P886" s="17"/>
      <c r="Q886" s="17"/>
      <c r="R886" s="17"/>
      <c r="S886" s="17"/>
      <c r="T886" s="17"/>
      <c r="U886" s="17"/>
      <c r="V886" s="17"/>
      <c r="W886" s="17"/>
      <c r="X886" s="17"/>
      <c r="Y886" s="17"/>
      <c r="Z886" s="17"/>
      <c r="AA886" s="17"/>
      <c r="AB886" s="17"/>
      <c r="AC886" s="17"/>
      <c r="AD886" s="17"/>
      <c r="AE886" s="17"/>
      <c r="AF886" s="17"/>
    </row>
    <row r="887" spans="6:32" ht="22.25" customHeight="1" x14ac:dyDescent="0.4">
      <c r="F887" s="17"/>
      <c r="G887" s="17"/>
      <c r="H887" s="17"/>
      <c r="I887" s="17"/>
      <c r="J887" s="17"/>
      <c r="K887" s="17"/>
      <c r="L887" s="17"/>
      <c r="M887" s="17"/>
      <c r="N887" s="17"/>
      <c r="O887" s="17"/>
      <c r="P887" s="17"/>
      <c r="Q887" s="17"/>
      <c r="R887" s="17"/>
      <c r="S887" s="17"/>
      <c r="T887" s="17"/>
      <c r="U887" s="17"/>
      <c r="V887" s="17"/>
      <c r="W887" s="17"/>
      <c r="X887" s="17"/>
      <c r="Y887" s="17"/>
      <c r="Z887" s="17"/>
      <c r="AA887" s="17"/>
      <c r="AB887" s="17"/>
      <c r="AC887" s="17"/>
      <c r="AD887" s="17"/>
      <c r="AE887" s="17"/>
      <c r="AF887" s="17"/>
    </row>
    <row r="888" spans="6:32" ht="22.25" customHeight="1" x14ac:dyDescent="0.4">
      <c r="F888" s="17"/>
      <c r="G888" s="17"/>
      <c r="H888" s="17"/>
      <c r="I888" s="17"/>
      <c r="J888" s="17"/>
      <c r="K888" s="17"/>
      <c r="L888" s="17"/>
      <c r="M888" s="17"/>
      <c r="N888" s="17"/>
      <c r="O888" s="17"/>
      <c r="P888" s="17"/>
      <c r="Q888" s="17"/>
      <c r="R888" s="17"/>
      <c r="S888" s="17"/>
      <c r="T888" s="17"/>
      <c r="U888" s="17"/>
      <c r="V888" s="17"/>
      <c r="W888" s="17"/>
      <c r="X888" s="17"/>
      <c r="Y888" s="17"/>
      <c r="Z888" s="17"/>
      <c r="AA888" s="17"/>
      <c r="AB888" s="17"/>
      <c r="AC888" s="17"/>
      <c r="AD888" s="17"/>
      <c r="AE888" s="17"/>
      <c r="AF888" s="17"/>
    </row>
    <row r="889" spans="6:32" ht="22.25" customHeight="1" x14ac:dyDescent="0.4">
      <c r="F889" s="17"/>
      <c r="G889" s="17"/>
      <c r="H889" s="17"/>
      <c r="I889" s="17"/>
      <c r="J889" s="17"/>
      <c r="K889" s="17"/>
      <c r="L889" s="17"/>
      <c r="M889" s="17"/>
      <c r="N889" s="17"/>
      <c r="O889" s="17"/>
      <c r="P889" s="17"/>
      <c r="Q889" s="17"/>
      <c r="R889" s="17"/>
      <c r="S889" s="17"/>
      <c r="T889" s="17"/>
      <c r="U889" s="17"/>
      <c r="V889" s="17"/>
      <c r="W889" s="17"/>
      <c r="X889" s="17"/>
      <c r="Y889" s="17"/>
      <c r="Z889" s="17"/>
      <c r="AA889" s="17"/>
      <c r="AB889" s="17"/>
      <c r="AC889" s="17"/>
      <c r="AD889" s="17"/>
      <c r="AE889" s="17"/>
      <c r="AF889" s="17"/>
    </row>
    <row r="890" spans="6:32" ht="22.25" customHeight="1" x14ac:dyDescent="0.4">
      <c r="F890" s="17"/>
      <c r="G890" s="17"/>
      <c r="H890" s="17"/>
      <c r="I890" s="17"/>
      <c r="J890" s="17"/>
      <c r="K890" s="17"/>
      <c r="L890" s="17"/>
      <c r="M890" s="17"/>
      <c r="N890" s="17"/>
      <c r="O890" s="17"/>
      <c r="P890" s="17"/>
      <c r="Q890" s="17"/>
      <c r="R890" s="17"/>
      <c r="S890" s="17"/>
      <c r="T890" s="17"/>
      <c r="U890" s="17"/>
      <c r="V890" s="17"/>
      <c r="W890" s="17"/>
      <c r="X890" s="17"/>
      <c r="Y890" s="17"/>
      <c r="Z890" s="17"/>
      <c r="AA890" s="17"/>
      <c r="AB890" s="17"/>
      <c r="AC890" s="17"/>
      <c r="AD890" s="17"/>
      <c r="AE890" s="17"/>
      <c r="AF890" s="17"/>
    </row>
    <row r="891" spans="6:32" ht="22.25" customHeight="1" x14ac:dyDescent="0.4">
      <c r="F891" s="17"/>
      <c r="G891" s="17"/>
      <c r="H891" s="17"/>
      <c r="I891" s="17"/>
      <c r="J891" s="17"/>
      <c r="K891" s="17"/>
      <c r="L891" s="17"/>
      <c r="M891" s="17"/>
      <c r="N891" s="17"/>
      <c r="O891" s="17"/>
      <c r="P891" s="17"/>
      <c r="Q891" s="17"/>
      <c r="R891" s="17"/>
      <c r="S891" s="17"/>
      <c r="T891" s="17"/>
      <c r="U891" s="17"/>
      <c r="V891" s="17"/>
      <c r="W891" s="17"/>
      <c r="X891" s="17"/>
      <c r="Y891" s="17"/>
      <c r="Z891" s="17"/>
      <c r="AA891" s="17"/>
      <c r="AB891" s="17"/>
      <c r="AC891" s="17"/>
      <c r="AD891" s="17"/>
      <c r="AE891" s="17"/>
      <c r="AF891" s="17"/>
    </row>
    <row r="892" spans="6:32" ht="22.25" customHeight="1" x14ac:dyDescent="0.4">
      <c r="F892" s="17"/>
      <c r="G892" s="17"/>
      <c r="H892" s="17"/>
      <c r="I892" s="17"/>
      <c r="J892" s="17"/>
      <c r="K892" s="17"/>
      <c r="L892" s="17"/>
      <c r="M892" s="17"/>
      <c r="N892" s="17"/>
      <c r="O892" s="17"/>
      <c r="P892" s="17"/>
      <c r="Q892" s="17"/>
      <c r="R892" s="17"/>
      <c r="S892" s="17"/>
      <c r="T892" s="17"/>
      <c r="U892" s="17"/>
      <c r="V892" s="17"/>
      <c r="W892" s="17"/>
      <c r="X892" s="17"/>
      <c r="Y892" s="17"/>
      <c r="Z892" s="17"/>
      <c r="AA892" s="17"/>
      <c r="AB892" s="17"/>
      <c r="AC892" s="17"/>
      <c r="AD892" s="17"/>
      <c r="AE892" s="17"/>
      <c r="AF892" s="17"/>
    </row>
    <row r="893" spans="6:32" ht="22.25" customHeight="1" x14ac:dyDescent="0.4">
      <c r="F893" s="17"/>
      <c r="G893" s="17"/>
      <c r="H893" s="17"/>
      <c r="I893" s="17"/>
      <c r="J893" s="17"/>
      <c r="K893" s="17"/>
      <c r="L893" s="17"/>
      <c r="M893" s="17"/>
      <c r="N893" s="17"/>
      <c r="O893" s="17"/>
      <c r="P893" s="17"/>
      <c r="Q893" s="17"/>
      <c r="R893" s="17"/>
      <c r="S893" s="17"/>
      <c r="T893" s="17"/>
      <c r="U893" s="17"/>
      <c r="V893" s="17"/>
      <c r="W893" s="17"/>
      <c r="X893" s="17"/>
      <c r="Y893" s="17"/>
      <c r="Z893" s="17"/>
      <c r="AA893" s="17"/>
      <c r="AB893" s="17"/>
      <c r="AC893" s="17"/>
      <c r="AD893" s="17"/>
      <c r="AE893" s="17"/>
      <c r="AF893" s="17"/>
    </row>
    <row r="894" spans="6:32" ht="22.25" customHeight="1" x14ac:dyDescent="0.4">
      <c r="F894" s="17"/>
      <c r="G894" s="17"/>
      <c r="H894" s="17"/>
      <c r="I894" s="17"/>
      <c r="J894" s="17"/>
      <c r="K894" s="17"/>
      <c r="L894" s="17"/>
      <c r="M894" s="17"/>
      <c r="N894" s="17"/>
      <c r="O894" s="17"/>
      <c r="P894" s="17"/>
      <c r="Q894" s="17"/>
      <c r="R894" s="17"/>
      <c r="S894" s="17"/>
      <c r="T894" s="17"/>
      <c r="U894" s="17"/>
      <c r="V894" s="17"/>
      <c r="W894" s="17"/>
      <c r="X894" s="17"/>
      <c r="Y894" s="17"/>
      <c r="Z894" s="17"/>
      <c r="AA894" s="17"/>
      <c r="AB894" s="17"/>
      <c r="AC894" s="17"/>
      <c r="AD894" s="17"/>
      <c r="AE894" s="17"/>
      <c r="AF894" s="17"/>
    </row>
    <row r="895" spans="6:32" ht="22.25" customHeight="1" x14ac:dyDescent="0.4">
      <c r="F895" s="17"/>
      <c r="G895" s="17"/>
      <c r="H895" s="17"/>
      <c r="I895" s="17"/>
      <c r="J895" s="17"/>
      <c r="K895" s="17"/>
      <c r="L895" s="17"/>
      <c r="M895" s="17"/>
      <c r="N895" s="17"/>
      <c r="O895" s="17"/>
      <c r="P895" s="17"/>
      <c r="Q895" s="17"/>
      <c r="R895" s="17"/>
      <c r="S895" s="17"/>
      <c r="T895" s="17"/>
      <c r="U895" s="17"/>
      <c r="V895" s="17"/>
      <c r="W895" s="17"/>
      <c r="X895" s="17"/>
      <c r="Y895" s="17"/>
      <c r="Z895" s="17"/>
      <c r="AA895" s="17"/>
      <c r="AB895" s="17"/>
      <c r="AC895" s="17"/>
      <c r="AD895" s="17"/>
      <c r="AE895" s="17"/>
      <c r="AF895" s="17"/>
    </row>
    <row r="896" spans="6:32" ht="22.25" customHeight="1" x14ac:dyDescent="0.4">
      <c r="F896" s="17"/>
      <c r="G896" s="17"/>
      <c r="H896" s="17"/>
      <c r="I896" s="17"/>
      <c r="J896" s="17"/>
      <c r="K896" s="17"/>
      <c r="L896" s="17"/>
      <c r="M896" s="17"/>
      <c r="N896" s="17"/>
      <c r="O896" s="17"/>
      <c r="P896" s="17"/>
      <c r="Q896" s="17"/>
      <c r="R896" s="17"/>
      <c r="S896" s="17"/>
      <c r="T896" s="17"/>
      <c r="U896" s="17"/>
      <c r="V896" s="17"/>
      <c r="W896" s="17"/>
      <c r="X896" s="17"/>
      <c r="Y896" s="17"/>
      <c r="Z896" s="17"/>
      <c r="AA896" s="17"/>
      <c r="AB896" s="17"/>
      <c r="AC896" s="17"/>
      <c r="AD896" s="17"/>
      <c r="AE896" s="17"/>
      <c r="AF896" s="17"/>
    </row>
    <row r="897" spans="6:32" ht="22.25" customHeight="1" x14ac:dyDescent="0.4">
      <c r="F897" s="17"/>
      <c r="G897" s="17"/>
      <c r="H897" s="17"/>
      <c r="I897" s="17"/>
      <c r="J897" s="17"/>
      <c r="K897" s="17"/>
      <c r="L897" s="17"/>
      <c r="M897" s="17"/>
      <c r="N897" s="17"/>
      <c r="O897" s="17"/>
      <c r="P897" s="17"/>
      <c r="Q897" s="17"/>
      <c r="R897" s="17"/>
      <c r="S897" s="17"/>
      <c r="T897" s="17"/>
      <c r="U897" s="17"/>
      <c r="V897" s="17"/>
      <c r="W897" s="17"/>
      <c r="X897" s="17"/>
      <c r="Y897" s="17"/>
      <c r="Z897" s="17"/>
      <c r="AA897" s="17"/>
      <c r="AB897" s="17"/>
      <c r="AC897" s="17"/>
      <c r="AD897" s="17"/>
      <c r="AE897" s="17"/>
      <c r="AF897" s="17"/>
    </row>
    <row r="898" spans="6:32" ht="22.25" customHeight="1" x14ac:dyDescent="0.4">
      <c r="F898" s="17"/>
      <c r="G898" s="17"/>
      <c r="H898" s="17"/>
      <c r="I898" s="17"/>
      <c r="J898" s="17"/>
      <c r="K898" s="17"/>
      <c r="L898" s="17"/>
      <c r="M898" s="17"/>
      <c r="N898" s="17"/>
      <c r="O898" s="17"/>
      <c r="P898" s="17"/>
      <c r="Q898" s="17"/>
      <c r="R898" s="17"/>
      <c r="S898" s="17"/>
      <c r="T898" s="17"/>
      <c r="U898" s="17"/>
      <c r="V898" s="17"/>
      <c r="W898" s="17"/>
      <c r="X898" s="17"/>
      <c r="Y898" s="17"/>
      <c r="Z898" s="17"/>
      <c r="AA898" s="17"/>
      <c r="AB898" s="17"/>
      <c r="AC898" s="17"/>
      <c r="AD898" s="17"/>
      <c r="AE898" s="17"/>
      <c r="AF898" s="17"/>
    </row>
    <row r="899" spans="6:32" ht="22.25" customHeight="1" x14ac:dyDescent="0.4">
      <c r="F899" s="17"/>
      <c r="G899" s="17"/>
      <c r="H899" s="17"/>
      <c r="I899" s="17"/>
      <c r="J899" s="17"/>
      <c r="K899" s="17"/>
      <c r="L899" s="17"/>
      <c r="M899" s="17"/>
      <c r="N899" s="17"/>
      <c r="O899" s="17"/>
      <c r="P899" s="17"/>
      <c r="Q899" s="17"/>
      <c r="R899" s="17"/>
      <c r="S899" s="17"/>
      <c r="T899" s="17"/>
      <c r="U899" s="17"/>
      <c r="V899" s="17"/>
      <c r="W899" s="17"/>
      <c r="X899" s="17"/>
      <c r="Y899" s="17"/>
      <c r="Z899" s="17"/>
      <c r="AA899" s="17"/>
      <c r="AB899" s="17"/>
      <c r="AC899" s="17"/>
      <c r="AD899" s="17"/>
      <c r="AE899" s="17"/>
      <c r="AF899" s="17"/>
    </row>
    <row r="900" spans="6:32" ht="22.25" customHeight="1" x14ac:dyDescent="0.4">
      <c r="F900" s="17"/>
      <c r="G900" s="17"/>
      <c r="H900" s="17"/>
      <c r="I900" s="17"/>
      <c r="J900" s="17"/>
      <c r="K900" s="17"/>
      <c r="L900" s="17"/>
      <c r="M900" s="17"/>
      <c r="N900" s="17"/>
      <c r="O900" s="17"/>
      <c r="P900" s="17"/>
      <c r="Q900" s="17"/>
      <c r="R900" s="17"/>
      <c r="S900" s="17"/>
      <c r="T900" s="17"/>
      <c r="U900" s="17"/>
      <c r="V900" s="17"/>
      <c r="W900" s="17"/>
      <c r="X900" s="17"/>
      <c r="Y900" s="17"/>
      <c r="Z900" s="17"/>
      <c r="AA900" s="17"/>
      <c r="AB900" s="17"/>
      <c r="AC900" s="17"/>
      <c r="AD900" s="17"/>
      <c r="AE900" s="17"/>
      <c r="AF900" s="17"/>
    </row>
    <row r="901" spans="6:32" ht="22.25" customHeight="1" x14ac:dyDescent="0.4">
      <c r="F901" s="17"/>
      <c r="G901" s="17"/>
      <c r="H901" s="17"/>
      <c r="I901" s="17"/>
      <c r="J901" s="17"/>
      <c r="K901" s="17"/>
      <c r="L901" s="17"/>
      <c r="M901" s="17"/>
      <c r="N901" s="17"/>
      <c r="O901" s="17"/>
      <c r="P901" s="17"/>
      <c r="Q901" s="17"/>
      <c r="R901" s="17"/>
      <c r="S901" s="17"/>
      <c r="T901" s="17"/>
      <c r="U901" s="17"/>
      <c r="V901" s="17"/>
      <c r="W901" s="17"/>
      <c r="X901" s="17"/>
      <c r="Y901" s="17"/>
      <c r="Z901" s="17"/>
      <c r="AA901" s="17"/>
      <c r="AB901" s="17"/>
      <c r="AC901" s="17"/>
      <c r="AD901" s="17"/>
      <c r="AE901" s="17"/>
      <c r="AF901" s="17"/>
    </row>
    <row r="902" spans="6:32" ht="22.25" customHeight="1" x14ac:dyDescent="0.4">
      <c r="F902" s="17"/>
      <c r="G902" s="17"/>
      <c r="H902" s="17"/>
      <c r="I902" s="17"/>
      <c r="J902" s="17"/>
      <c r="K902" s="17"/>
      <c r="L902" s="17"/>
      <c r="M902" s="17"/>
      <c r="N902" s="17"/>
      <c r="O902" s="17"/>
      <c r="P902" s="17"/>
      <c r="Q902" s="17"/>
      <c r="R902" s="17"/>
      <c r="S902" s="17"/>
      <c r="T902" s="17"/>
      <c r="U902" s="17"/>
      <c r="V902" s="17"/>
      <c r="W902" s="17"/>
      <c r="X902" s="17"/>
      <c r="Y902" s="17"/>
      <c r="Z902" s="17"/>
      <c r="AA902" s="17"/>
      <c r="AB902" s="17"/>
      <c r="AC902" s="17"/>
      <c r="AD902" s="17"/>
      <c r="AE902" s="17"/>
      <c r="AF902" s="17"/>
    </row>
    <row r="903" spans="6:32" ht="22.25" customHeight="1" x14ac:dyDescent="0.4">
      <c r="F903" s="17"/>
      <c r="G903" s="17"/>
      <c r="H903" s="17"/>
      <c r="I903" s="17"/>
      <c r="J903" s="17"/>
      <c r="K903" s="17"/>
      <c r="L903" s="17"/>
      <c r="M903" s="17"/>
      <c r="N903" s="17"/>
      <c r="O903" s="17"/>
      <c r="P903" s="17"/>
      <c r="Q903" s="17"/>
      <c r="R903" s="17"/>
      <c r="S903" s="17"/>
      <c r="T903" s="17"/>
      <c r="U903" s="17"/>
      <c r="V903" s="17"/>
      <c r="W903" s="17"/>
      <c r="X903" s="17"/>
      <c r="Y903" s="17"/>
      <c r="Z903" s="17"/>
      <c r="AA903" s="17"/>
      <c r="AB903" s="17"/>
      <c r="AC903" s="17"/>
      <c r="AD903" s="17"/>
      <c r="AE903" s="17"/>
      <c r="AF903" s="17"/>
    </row>
    <row r="904" spans="6:32" ht="22.25" customHeight="1" x14ac:dyDescent="0.4">
      <c r="F904" s="17"/>
      <c r="G904" s="17"/>
      <c r="H904" s="17"/>
      <c r="I904" s="17"/>
      <c r="J904" s="17"/>
      <c r="K904" s="17"/>
      <c r="L904" s="17"/>
      <c r="M904" s="17"/>
      <c r="N904" s="17"/>
      <c r="O904" s="17"/>
      <c r="P904" s="17"/>
      <c r="Q904" s="17"/>
      <c r="R904" s="17"/>
      <c r="S904" s="17"/>
      <c r="T904" s="17"/>
      <c r="U904" s="17"/>
      <c r="V904" s="17"/>
      <c r="W904" s="17"/>
      <c r="X904" s="17"/>
      <c r="Y904" s="17"/>
      <c r="Z904" s="17"/>
      <c r="AA904" s="17"/>
      <c r="AB904" s="17"/>
      <c r="AC904" s="17"/>
      <c r="AD904" s="17"/>
      <c r="AE904" s="17"/>
      <c r="AF904" s="17"/>
    </row>
    <row r="905" spans="6:32" ht="22.25" customHeight="1" x14ac:dyDescent="0.4">
      <c r="F905" s="17"/>
      <c r="G905" s="17"/>
      <c r="H905" s="17"/>
      <c r="I905" s="17"/>
      <c r="J905" s="17"/>
      <c r="K905" s="17"/>
      <c r="L905" s="17"/>
      <c r="M905" s="17"/>
      <c r="N905" s="17"/>
      <c r="O905" s="17"/>
      <c r="P905" s="17"/>
      <c r="Q905" s="17"/>
      <c r="R905" s="17"/>
      <c r="S905" s="17"/>
      <c r="T905" s="17"/>
      <c r="U905" s="17"/>
      <c r="V905" s="17"/>
      <c r="W905" s="17"/>
      <c r="X905" s="17"/>
      <c r="Y905" s="17"/>
      <c r="Z905" s="17"/>
      <c r="AA905" s="17"/>
      <c r="AB905" s="17"/>
      <c r="AC905" s="17"/>
      <c r="AD905" s="17"/>
      <c r="AE905" s="17"/>
      <c r="AF905" s="17"/>
    </row>
    <row r="906" spans="6:32" ht="22.25" customHeight="1" x14ac:dyDescent="0.4">
      <c r="F906" s="17"/>
      <c r="G906" s="17"/>
      <c r="H906" s="17"/>
      <c r="I906" s="17"/>
      <c r="J906" s="17"/>
      <c r="K906" s="17"/>
      <c r="L906" s="17"/>
      <c r="M906" s="17"/>
      <c r="N906" s="17"/>
      <c r="O906" s="17"/>
      <c r="P906" s="17"/>
      <c r="Q906" s="17"/>
      <c r="R906" s="17"/>
      <c r="S906" s="17"/>
      <c r="T906" s="17"/>
      <c r="U906" s="17"/>
      <c r="V906" s="17"/>
      <c r="W906" s="17"/>
      <c r="X906" s="17"/>
      <c r="Y906" s="17"/>
      <c r="Z906" s="17"/>
      <c r="AA906" s="17"/>
      <c r="AB906" s="17"/>
      <c r="AC906" s="17"/>
      <c r="AD906" s="17"/>
      <c r="AE906" s="17"/>
      <c r="AF906" s="17"/>
    </row>
    <row r="907" spans="6:32" ht="22.25" customHeight="1" x14ac:dyDescent="0.4">
      <c r="F907" s="17"/>
      <c r="G907" s="17"/>
      <c r="H907" s="17"/>
      <c r="I907" s="17"/>
      <c r="J907" s="17"/>
      <c r="K907" s="17"/>
      <c r="L907" s="17"/>
      <c r="M907" s="17"/>
      <c r="N907" s="17"/>
      <c r="O907" s="17"/>
      <c r="P907" s="17"/>
      <c r="Q907" s="17"/>
      <c r="R907" s="17"/>
      <c r="S907" s="17"/>
      <c r="T907" s="17"/>
      <c r="U907" s="17"/>
      <c r="V907" s="17"/>
      <c r="W907" s="17"/>
      <c r="X907" s="17"/>
      <c r="Y907" s="17"/>
      <c r="Z907" s="17"/>
      <c r="AA907" s="17"/>
      <c r="AB907" s="17"/>
      <c r="AC907" s="17"/>
      <c r="AD907" s="17"/>
      <c r="AE907" s="17"/>
      <c r="AF907" s="17"/>
    </row>
    <row r="908" spans="6:32" ht="22.25" customHeight="1" x14ac:dyDescent="0.4">
      <c r="F908" s="17"/>
      <c r="G908" s="17"/>
      <c r="H908" s="17"/>
      <c r="I908" s="17"/>
      <c r="J908" s="17"/>
      <c r="K908" s="17"/>
      <c r="L908" s="17"/>
      <c r="M908" s="17"/>
      <c r="N908" s="17"/>
      <c r="O908" s="17"/>
      <c r="P908" s="17"/>
      <c r="Q908" s="17"/>
      <c r="R908" s="17"/>
      <c r="S908" s="17"/>
      <c r="T908" s="17"/>
      <c r="U908" s="17"/>
      <c r="V908" s="17"/>
      <c r="W908" s="17"/>
      <c r="X908" s="17"/>
      <c r="Y908" s="17"/>
      <c r="Z908" s="17"/>
      <c r="AA908" s="17"/>
      <c r="AB908" s="17"/>
      <c r="AC908" s="17"/>
      <c r="AD908" s="17"/>
      <c r="AE908" s="17"/>
      <c r="AF908" s="17"/>
    </row>
    <row r="909" spans="6:32" ht="22.25" customHeight="1" x14ac:dyDescent="0.4">
      <c r="F909" s="17"/>
      <c r="G909" s="17"/>
      <c r="H909" s="17"/>
      <c r="I909" s="17"/>
      <c r="J909" s="17"/>
      <c r="K909" s="17"/>
      <c r="L909" s="17"/>
      <c r="M909" s="17"/>
      <c r="N909" s="17"/>
      <c r="O909" s="17"/>
      <c r="P909" s="17"/>
      <c r="Q909" s="17"/>
      <c r="R909" s="17"/>
      <c r="S909" s="17"/>
      <c r="T909" s="17"/>
      <c r="U909" s="17"/>
      <c r="V909" s="17"/>
      <c r="W909" s="17"/>
      <c r="X909" s="17"/>
      <c r="Y909" s="17"/>
      <c r="Z909" s="17"/>
      <c r="AA909" s="17"/>
      <c r="AB909" s="17"/>
      <c r="AC909" s="17"/>
      <c r="AD909" s="17"/>
      <c r="AE909" s="17"/>
      <c r="AF909" s="17"/>
    </row>
    <row r="910" spans="6:32" ht="22.25" customHeight="1" x14ac:dyDescent="0.4">
      <c r="F910" s="17"/>
      <c r="G910" s="17"/>
      <c r="H910" s="17"/>
      <c r="I910" s="17"/>
      <c r="J910" s="17"/>
      <c r="K910" s="17"/>
      <c r="L910" s="17"/>
      <c r="M910" s="17"/>
      <c r="N910" s="17"/>
      <c r="O910" s="17"/>
      <c r="P910" s="17"/>
      <c r="Q910" s="17"/>
      <c r="R910" s="17"/>
      <c r="S910" s="17"/>
      <c r="T910" s="17"/>
      <c r="U910" s="17"/>
      <c r="V910" s="17"/>
      <c r="W910" s="17"/>
      <c r="X910" s="17"/>
      <c r="Y910" s="17"/>
      <c r="Z910" s="17"/>
      <c r="AA910" s="17"/>
      <c r="AB910" s="17"/>
      <c r="AC910" s="17"/>
      <c r="AD910" s="17"/>
      <c r="AE910" s="17"/>
      <c r="AF910" s="17"/>
    </row>
    <row r="911" spans="6:32" ht="22.25" customHeight="1" x14ac:dyDescent="0.4">
      <c r="F911" s="17"/>
      <c r="G911" s="17"/>
      <c r="H911" s="17"/>
      <c r="I911" s="17"/>
      <c r="J911" s="17"/>
      <c r="K911" s="17"/>
      <c r="L911" s="17"/>
      <c r="M911" s="17"/>
      <c r="N911" s="17"/>
      <c r="O911" s="17"/>
      <c r="P911" s="17"/>
      <c r="Q911" s="17"/>
      <c r="R911" s="17"/>
      <c r="S911" s="17"/>
      <c r="T911" s="17"/>
      <c r="U911" s="17"/>
      <c r="V911" s="17"/>
      <c r="W911" s="17"/>
      <c r="X911" s="17"/>
      <c r="Y911" s="17"/>
      <c r="Z911" s="17"/>
      <c r="AA911" s="17"/>
      <c r="AB911" s="17"/>
      <c r="AC911" s="17"/>
      <c r="AD911" s="17"/>
      <c r="AE911" s="17"/>
      <c r="AF911" s="17"/>
    </row>
    <row r="912" spans="6:32" ht="22.25" customHeight="1" x14ac:dyDescent="0.4">
      <c r="F912" s="17"/>
      <c r="G912" s="17"/>
      <c r="H912" s="17"/>
      <c r="I912" s="17"/>
      <c r="J912" s="17"/>
      <c r="K912" s="17"/>
      <c r="L912" s="17"/>
      <c r="M912" s="17"/>
      <c r="N912" s="17"/>
      <c r="O912" s="17"/>
      <c r="P912" s="17"/>
      <c r="Q912" s="17"/>
      <c r="R912" s="17"/>
      <c r="S912" s="17"/>
      <c r="T912" s="17"/>
      <c r="U912" s="17"/>
      <c r="V912" s="17"/>
      <c r="W912" s="17"/>
      <c r="X912" s="17"/>
      <c r="Y912" s="17"/>
      <c r="Z912" s="17"/>
      <c r="AA912" s="17"/>
      <c r="AB912" s="17"/>
      <c r="AC912" s="17"/>
      <c r="AD912" s="17"/>
      <c r="AE912" s="17"/>
      <c r="AF912" s="17"/>
    </row>
    <row r="913" spans="6:32" ht="22.25" customHeight="1" x14ac:dyDescent="0.4">
      <c r="F913" s="17"/>
      <c r="G913" s="17"/>
      <c r="H913" s="17"/>
      <c r="I913" s="17"/>
      <c r="J913" s="17"/>
      <c r="K913" s="17"/>
      <c r="L913" s="17"/>
      <c r="M913" s="17"/>
      <c r="N913" s="17"/>
      <c r="O913" s="17"/>
      <c r="P913" s="17"/>
      <c r="Q913" s="17"/>
      <c r="R913" s="17"/>
      <c r="S913" s="17"/>
      <c r="T913" s="17"/>
      <c r="U913" s="17"/>
      <c r="V913" s="17"/>
      <c r="W913" s="17"/>
      <c r="X913" s="17"/>
      <c r="Y913" s="17"/>
      <c r="Z913" s="17"/>
      <c r="AA913" s="17"/>
      <c r="AB913" s="17"/>
      <c r="AC913" s="17"/>
      <c r="AD913" s="17"/>
      <c r="AE913" s="17"/>
      <c r="AF913" s="17"/>
    </row>
    <row r="914" spans="6:32" ht="22.25" customHeight="1" x14ac:dyDescent="0.4">
      <c r="F914" s="17"/>
      <c r="G914" s="17"/>
      <c r="H914" s="17"/>
      <c r="I914" s="17"/>
      <c r="J914" s="17"/>
      <c r="K914" s="17"/>
      <c r="L914" s="17"/>
      <c r="M914" s="17"/>
      <c r="N914" s="17"/>
      <c r="O914" s="17"/>
      <c r="P914" s="17"/>
      <c r="Q914" s="17"/>
      <c r="R914" s="17"/>
      <c r="S914" s="17"/>
      <c r="T914" s="17"/>
      <c r="U914" s="17"/>
      <c r="V914" s="17"/>
      <c r="W914" s="17"/>
      <c r="X914" s="17"/>
      <c r="Y914" s="17"/>
      <c r="Z914" s="17"/>
      <c r="AA914" s="17"/>
      <c r="AB914" s="17"/>
      <c r="AC914" s="17"/>
      <c r="AD914" s="17"/>
      <c r="AE914" s="17"/>
      <c r="AF914" s="17"/>
    </row>
    <row r="915" spans="6:32" ht="22.25" customHeight="1" x14ac:dyDescent="0.4">
      <c r="F915" s="17"/>
      <c r="G915" s="17"/>
      <c r="H915" s="17"/>
      <c r="I915" s="17"/>
      <c r="J915" s="17"/>
      <c r="K915" s="17"/>
      <c r="L915" s="17"/>
      <c r="M915" s="17"/>
      <c r="N915" s="17"/>
      <c r="O915" s="17"/>
      <c r="P915" s="17"/>
      <c r="Q915" s="17"/>
      <c r="R915" s="17"/>
      <c r="S915" s="17"/>
      <c r="T915" s="17"/>
      <c r="U915" s="17"/>
      <c r="V915" s="17"/>
      <c r="W915" s="17"/>
      <c r="X915" s="17"/>
      <c r="Y915" s="17"/>
      <c r="Z915" s="17"/>
      <c r="AA915" s="17"/>
      <c r="AB915" s="17"/>
      <c r="AC915" s="17"/>
      <c r="AD915" s="17"/>
      <c r="AE915" s="17"/>
      <c r="AF915" s="17"/>
    </row>
    <row r="916" spans="6:32" ht="22.25" customHeight="1" x14ac:dyDescent="0.4">
      <c r="F916" s="17"/>
      <c r="G916" s="17"/>
      <c r="H916" s="17"/>
      <c r="I916" s="17"/>
      <c r="J916" s="17"/>
      <c r="K916" s="17"/>
      <c r="L916" s="17"/>
      <c r="M916" s="17"/>
      <c r="N916" s="17"/>
      <c r="O916" s="17"/>
      <c r="P916" s="17"/>
      <c r="Q916" s="17"/>
      <c r="R916" s="17"/>
      <c r="S916" s="17"/>
      <c r="T916" s="17"/>
      <c r="U916" s="17"/>
      <c r="V916" s="17"/>
      <c r="W916" s="17"/>
      <c r="X916" s="17"/>
      <c r="Y916" s="17"/>
      <c r="Z916" s="17"/>
      <c r="AA916" s="17"/>
      <c r="AB916" s="17"/>
      <c r="AC916" s="17"/>
      <c r="AD916" s="17"/>
      <c r="AE916" s="17"/>
      <c r="AF916" s="17"/>
    </row>
    <row r="917" spans="6:32" ht="22.25" customHeight="1" x14ac:dyDescent="0.4">
      <c r="F917" s="17"/>
      <c r="G917" s="17"/>
      <c r="H917" s="17"/>
      <c r="I917" s="17"/>
      <c r="J917" s="17"/>
      <c r="K917" s="17"/>
      <c r="L917" s="17"/>
      <c r="M917" s="17"/>
      <c r="N917" s="17"/>
      <c r="O917" s="17"/>
      <c r="P917" s="17"/>
      <c r="Q917" s="17"/>
      <c r="R917" s="17"/>
      <c r="S917" s="17"/>
      <c r="T917" s="17"/>
      <c r="U917" s="17"/>
      <c r="V917" s="17"/>
      <c r="W917" s="17"/>
      <c r="X917" s="17"/>
      <c r="Y917" s="17"/>
      <c r="Z917" s="17"/>
      <c r="AA917" s="17"/>
      <c r="AB917" s="17"/>
      <c r="AC917" s="17"/>
      <c r="AD917" s="17"/>
      <c r="AE917" s="17"/>
      <c r="AF917" s="17"/>
    </row>
    <row r="918" spans="6:32" ht="22.25" customHeight="1" x14ac:dyDescent="0.4">
      <c r="F918" s="17"/>
      <c r="G918" s="17"/>
      <c r="H918" s="17"/>
      <c r="I918" s="17"/>
      <c r="J918" s="17"/>
      <c r="K918" s="17"/>
      <c r="L918" s="17"/>
      <c r="M918" s="17"/>
      <c r="N918" s="17"/>
      <c r="O918" s="17"/>
      <c r="P918" s="17"/>
      <c r="Q918" s="17"/>
      <c r="R918" s="17"/>
      <c r="S918" s="17"/>
      <c r="T918" s="17"/>
      <c r="U918" s="17"/>
      <c r="V918" s="17"/>
      <c r="W918" s="17"/>
      <c r="X918" s="17"/>
      <c r="Y918" s="17"/>
      <c r="Z918" s="17"/>
      <c r="AA918" s="17"/>
      <c r="AB918" s="17"/>
      <c r="AC918" s="17"/>
      <c r="AD918" s="17"/>
      <c r="AE918" s="17"/>
      <c r="AF918" s="17"/>
    </row>
    <row r="919" spans="6:32" ht="22.25" customHeight="1" x14ac:dyDescent="0.4">
      <c r="F919" s="17"/>
      <c r="G919" s="17"/>
      <c r="H919" s="17"/>
      <c r="I919" s="17"/>
      <c r="J919" s="17"/>
      <c r="K919" s="17"/>
      <c r="L919" s="17"/>
      <c r="M919" s="17"/>
      <c r="N919" s="17"/>
      <c r="O919" s="17"/>
      <c r="P919" s="17"/>
      <c r="Q919" s="17"/>
      <c r="R919" s="17"/>
      <c r="S919" s="17"/>
      <c r="T919" s="17"/>
      <c r="U919" s="17"/>
      <c r="V919" s="17"/>
      <c r="W919" s="17"/>
      <c r="X919" s="17"/>
      <c r="Y919" s="17"/>
      <c r="Z919" s="17"/>
      <c r="AA919" s="17"/>
      <c r="AB919" s="17"/>
      <c r="AC919" s="17"/>
      <c r="AD919" s="17"/>
      <c r="AE919" s="17"/>
      <c r="AF919" s="17"/>
    </row>
    <row r="920" spans="6:32" ht="22.25" customHeight="1" x14ac:dyDescent="0.4">
      <c r="F920" s="17"/>
      <c r="G920" s="17"/>
      <c r="H920" s="17"/>
      <c r="I920" s="17"/>
      <c r="J920" s="17"/>
      <c r="K920" s="17"/>
      <c r="L920" s="17"/>
      <c r="M920" s="17"/>
      <c r="N920" s="17"/>
      <c r="O920" s="17"/>
      <c r="P920" s="17"/>
      <c r="Q920" s="17"/>
      <c r="R920" s="17"/>
      <c r="S920" s="17"/>
      <c r="T920" s="17"/>
      <c r="U920" s="17"/>
      <c r="V920" s="17"/>
      <c r="W920" s="17"/>
      <c r="X920" s="17"/>
      <c r="Y920" s="17"/>
      <c r="Z920" s="17"/>
      <c r="AA920" s="17"/>
      <c r="AB920" s="17"/>
      <c r="AC920" s="17"/>
      <c r="AD920" s="17"/>
      <c r="AE920" s="17"/>
      <c r="AF920" s="17"/>
    </row>
    <row r="921" spans="6:32" ht="22.25" customHeight="1" x14ac:dyDescent="0.4">
      <c r="F921" s="17"/>
      <c r="G921" s="17"/>
      <c r="H921" s="17"/>
      <c r="I921" s="17"/>
      <c r="J921" s="17"/>
      <c r="K921" s="17"/>
      <c r="L921" s="17"/>
      <c r="M921" s="17"/>
      <c r="N921" s="17"/>
      <c r="O921" s="17"/>
      <c r="P921" s="17"/>
      <c r="Q921" s="17"/>
      <c r="R921" s="17"/>
      <c r="S921" s="17"/>
      <c r="T921" s="17"/>
      <c r="U921" s="17"/>
      <c r="V921" s="17"/>
      <c r="W921" s="17"/>
      <c r="X921" s="17"/>
      <c r="Y921" s="17"/>
      <c r="Z921" s="17"/>
      <c r="AA921" s="17"/>
      <c r="AB921" s="17"/>
      <c r="AC921" s="17"/>
      <c r="AD921" s="17"/>
      <c r="AE921" s="17"/>
      <c r="AF921" s="17"/>
    </row>
    <row r="922" spans="6:32" ht="22.25" customHeight="1" x14ac:dyDescent="0.4">
      <c r="F922" s="17"/>
      <c r="G922" s="17"/>
      <c r="H922" s="17"/>
      <c r="I922" s="17"/>
      <c r="J922" s="17"/>
      <c r="K922" s="17"/>
      <c r="L922" s="17"/>
      <c r="M922" s="17"/>
      <c r="N922" s="17"/>
      <c r="O922" s="17"/>
      <c r="P922" s="17"/>
      <c r="Q922" s="17"/>
      <c r="R922" s="17"/>
      <c r="S922" s="17"/>
      <c r="T922" s="17"/>
      <c r="U922" s="17"/>
      <c r="V922" s="17"/>
      <c r="W922" s="17"/>
      <c r="X922" s="17"/>
      <c r="Y922" s="17"/>
      <c r="Z922" s="17"/>
      <c r="AA922" s="17"/>
      <c r="AB922" s="17"/>
      <c r="AC922" s="17"/>
      <c r="AD922" s="17"/>
      <c r="AE922" s="17"/>
      <c r="AF922" s="17"/>
    </row>
    <row r="923" spans="6:32" ht="22.25" customHeight="1" x14ac:dyDescent="0.4">
      <c r="F923" s="17"/>
      <c r="G923" s="17"/>
      <c r="H923" s="17"/>
      <c r="I923" s="17"/>
      <c r="J923" s="17"/>
      <c r="K923" s="17"/>
      <c r="L923" s="17"/>
      <c r="M923" s="17"/>
      <c r="N923" s="17"/>
      <c r="O923" s="17"/>
      <c r="P923" s="17"/>
      <c r="Q923" s="17"/>
      <c r="R923" s="17"/>
      <c r="S923" s="17"/>
      <c r="T923" s="17"/>
      <c r="U923" s="17"/>
      <c r="V923" s="17"/>
      <c r="W923" s="17"/>
      <c r="X923" s="17"/>
      <c r="Y923" s="17"/>
      <c r="Z923" s="17"/>
      <c r="AA923" s="17"/>
      <c r="AB923" s="17"/>
      <c r="AC923" s="17"/>
      <c r="AD923" s="17"/>
      <c r="AE923" s="17"/>
      <c r="AF923" s="17"/>
    </row>
    <row r="924" spans="6:32" ht="22.25" customHeight="1" x14ac:dyDescent="0.4">
      <c r="F924" s="17"/>
      <c r="G924" s="17"/>
      <c r="H924" s="17"/>
      <c r="I924" s="17"/>
      <c r="J924" s="17"/>
      <c r="K924" s="17"/>
      <c r="L924" s="17"/>
      <c r="M924" s="17"/>
      <c r="N924" s="17"/>
      <c r="O924" s="17"/>
      <c r="P924" s="17"/>
      <c r="Q924" s="17"/>
      <c r="R924" s="17"/>
      <c r="S924" s="17"/>
      <c r="T924" s="17"/>
      <c r="U924" s="17"/>
      <c r="V924" s="17"/>
      <c r="W924" s="17"/>
      <c r="X924" s="17"/>
      <c r="Y924" s="17"/>
      <c r="Z924" s="17"/>
      <c r="AA924" s="17"/>
      <c r="AB924" s="17"/>
      <c r="AC924" s="17"/>
      <c r="AD924" s="17"/>
      <c r="AE924" s="17"/>
      <c r="AF924" s="17"/>
    </row>
    <row r="925" spans="6:32" ht="22.25" customHeight="1" x14ac:dyDescent="0.4">
      <c r="F925" s="17"/>
      <c r="G925" s="17"/>
      <c r="H925" s="17"/>
      <c r="I925" s="17"/>
      <c r="J925" s="17"/>
      <c r="K925" s="17"/>
      <c r="L925" s="17"/>
      <c r="M925" s="17"/>
      <c r="N925" s="17"/>
      <c r="O925" s="17"/>
      <c r="P925" s="17"/>
      <c r="Q925" s="17"/>
      <c r="R925" s="17"/>
      <c r="S925" s="17"/>
      <c r="T925" s="17"/>
      <c r="U925" s="17"/>
      <c r="V925" s="17"/>
      <c r="W925" s="17"/>
      <c r="X925" s="17"/>
      <c r="Y925" s="17"/>
      <c r="Z925" s="17"/>
      <c r="AA925" s="17"/>
      <c r="AB925" s="17"/>
      <c r="AC925" s="17"/>
      <c r="AD925" s="17"/>
      <c r="AE925" s="17"/>
      <c r="AF925" s="17"/>
    </row>
    <row r="926" spans="6:32" ht="22.25" customHeight="1" x14ac:dyDescent="0.4">
      <c r="F926" s="17"/>
      <c r="G926" s="17"/>
      <c r="H926" s="17"/>
      <c r="I926" s="17"/>
      <c r="J926" s="17"/>
      <c r="K926" s="17"/>
      <c r="L926" s="17"/>
      <c r="M926" s="17"/>
      <c r="N926" s="17"/>
      <c r="O926" s="17"/>
      <c r="P926" s="17"/>
      <c r="Q926" s="17"/>
      <c r="R926" s="17"/>
      <c r="S926" s="17"/>
      <c r="T926" s="17"/>
      <c r="U926" s="17"/>
      <c r="V926" s="17"/>
      <c r="W926" s="17"/>
      <c r="X926" s="17"/>
      <c r="Y926" s="17"/>
      <c r="Z926" s="17"/>
      <c r="AA926" s="17"/>
      <c r="AB926" s="17"/>
      <c r="AC926" s="17"/>
      <c r="AD926" s="17"/>
      <c r="AE926" s="17"/>
      <c r="AF926" s="17"/>
    </row>
    <row r="927" spans="6:32" ht="22.25" customHeight="1" x14ac:dyDescent="0.4">
      <c r="F927" s="17"/>
      <c r="G927" s="17"/>
      <c r="H927" s="17"/>
      <c r="I927" s="17"/>
      <c r="J927" s="17"/>
      <c r="K927" s="17"/>
      <c r="L927" s="17"/>
      <c r="M927" s="17"/>
      <c r="N927" s="17"/>
      <c r="O927" s="17"/>
      <c r="P927" s="17"/>
      <c r="Q927" s="17"/>
      <c r="R927" s="17"/>
      <c r="S927" s="17"/>
      <c r="T927" s="17"/>
      <c r="U927" s="17"/>
      <c r="V927" s="17"/>
      <c r="W927" s="17"/>
      <c r="X927" s="17"/>
      <c r="Y927" s="17"/>
      <c r="Z927" s="17"/>
      <c r="AA927" s="17"/>
      <c r="AB927" s="17"/>
      <c r="AC927" s="17"/>
      <c r="AD927" s="17"/>
      <c r="AE927" s="17"/>
      <c r="AF927" s="17"/>
    </row>
    <row r="928" spans="6:32" ht="22.25" customHeight="1" x14ac:dyDescent="0.4">
      <c r="F928" s="17"/>
      <c r="G928" s="17"/>
      <c r="H928" s="17"/>
      <c r="I928" s="17"/>
      <c r="J928" s="17"/>
      <c r="K928" s="17"/>
      <c r="L928" s="17"/>
      <c r="M928" s="17"/>
      <c r="N928" s="17"/>
      <c r="O928" s="17"/>
      <c r="P928" s="17"/>
      <c r="Q928" s="17"/>
      <c r="R928" s="17"/>
      <c r="S928" s="17"/>
      <c r="T928" s="17"/>
      <c r="U928" s="17"/>
      <c r="V928" s="17"/>
      <c r="W928" s="17"/>
      <c r="X928" s="17"/>
      <c r="Y928" s="17"/>
      <c r="Z928" s="17"/>
      <c r="AA928" s="17"/>
      <c r="AB928" s="17"/>
      <c r="AC928" s="17"/>
      <c r="AD928" s="17"/>
      <c r="AE928" s="17"/>
      <c r="AF928" s="17"/>
    </row>
    <row r="929" spans="6:32" ht="22.25" customHeight="1" x14ac:dyDescent="0.4">
      <c r="F929" s="17"/>
      <c r="G929" s="17"/>
      <c r="H929" s="17"/>
      <c r="I929" s="17"/>
      <c r="J929" s="17"/>
      <c r="K929" s="17"/>
      <c r="L929" s="17"/>
      <c r="M929" s="17"/>
      <c r="N929" s="17"/>
      <c r="O929" s="17"/>
      <c r="P929" s="17"/>
      <c r="Q929" s="17"/>
      <c r="R929" s="17"/>
      <c r="S929" s="17"/>
      <c r="T929" s="17"/>
      <c r="U929" s="17"/>
      <c r="V929" s="17"/>
      <c r="W929" s="17"/>
      <c r="X929" s="17"/>
      <c r="Y929" s="17"/>
      <c r="Z929" s="17"/>
      <c r="AA929" s="17"/>
      <c r="AB929" s="17"/>
      <c r="AC929" s="17"/>
      <c r="AD929" s="17"/>
      <c r="AE929" s="17"/>
      <c r="AF929" s="17"/>
    </row>
    <row r="930" spans="6:32" ht="22.25" customHeight="1" x14ac:dyDescent="0.4">
      <c r="F930" s="17"/>
      <c r="G930" s="17"/>
      <c r="H930" s="17"/>
      <c r="I930" s="17"/>
      <c r="J930" s="17"/>
      <c r="K930" s="17"/>
      <c r="L930" s="17"/>
      <c r="M930" s="17"/>
      <c r="N930" s="17"/>
      <c r="O930" s="17"/>
      <c r="P930" s="17"/>
      <c r="Q930" s="17"/>
      <c r="R930" s="17"/>
      <c r="S930" s="17"/>
      <c r="T930" s="17"/>
      <c r="U930" s="17"/>
      <c r="V930" s="17"/>
      <c r="W930" s="17"/>
      <c r="X930" s="17"/>
      <c r="Y930" s="17"/>
      <c r="Z930" s="17"/>
      <c r="AA930" s="17"/>
      <c r="AB930" s="17"/>
      <c r="AC930" s="17"/>
      <c r="AD930" s="17"/>
      <c r="AE930" s="17"/>
      <c r="AF930" s="17"/>
    </row>
    <row r="931" spans="6:32" ht="22.25" customHeight="1" x14ac:dyDescent="0.4">
      <c r="F931" s="17"/>
      <c r="G931" s="17"/>
      <c r="H931" s="17"/>
      <c r="I931" s="17"/>
      <c r="J931" s="17"/>
      <c r="K931" s="17"/>
      <c r="L931" s="17"/>
      <c r="M931" s="17"/>
      <c r="N931" s="17"/>
      <c r="O931" s="17"/>
      <c r="P931" s="17"/>
      <c r="Q931" s="17"/>
      <c r="R931" s="17"/>
      <c r="S931" s="17"/>
      <c r="T931" s="17"/>
      <c r="U931" s="17"/>
      <c r="V931" s="17"/>
      <c r="W931" s="17"/>
      <c r="X931" s="17"/>
      <c r="Y931" s="17"/>
      <c r="Z931" s="17"/>
      <c r="AA931" s="17"/>
      <c r="AB931" s="17"/>
      <c r="AC931" s="17"/>
      <c r="AD931" s="17"/>
      <c r="AE931" s="17"/>
      <c r="AF931" s="17"/>
    </row>
    <row r="932" spans="6:32" ht="22.25" customHeight="1" x14ac:dyDescent="0.4">
      <c r="F932" s="17"/>
      <c r="G932" s="17"/>
      <c r="H932" s="17"/>
      <c r="I932" s="17"/>
      <c r="J932" s="17"/>
      <c r="K932" s="17"/>
      <c r="L932" s="17"/>
      <c r="M932" s="17"/>
      <c r="N932" s="17"/>
      <c r="O932" s="17"/>
      <c r="P932" s="17"/>
      <c r="Q932" s="17"/>
      <c r="R932" s="17"/>
      <c r="S932" s="17"/>
      <c r="T932" s="17"/>
      <c r="U932" s="17"/>
      <c r="V932" s="17"/>
      <c r="W932" s="17"/>
      <c r="X932" s="17"/>
      <c r="Y932" s="17"/>
      <c r="Z932" s="17"/>
      <c r="AA932" s="17"/>
      <c r="AB932" s="17"/>
      <c r="AC932" s="17"/>
      <c r="AD932" s="17"/>
      <c r="AE932" s="17"/>
      <c r="AF932" s="17"/>
    </row>
    <row r="933" spans="6:32" ht="22.25" customHeight="1" x14ac:dyDescent="0.4">
      <c r="F933" s="17"/>
      <c r="G933" s="17"/>
      <c r="H933" s="17"/>
      <c r="I933" s="17"/>
      <c r="J933" s="17"/>
      <c r="K933" s="17"/>
      <c r="L933" s="17"/>
      <c r="M933" s="17"/>
      <c r="N933" s="17"/>
      <c r="O933" s="17"/>
      <c r="P933" s="17"/>
      <c r="Q933" s="17"/>
      <c r="R933" s="17"/>
      <c r="S933" s="17"/>
      <c r="T933" s="17"/>
      <c r="U933" s="17"/>
      <c r="V933" s="17"/>
      <c r="W933" s="17"/>
      <c r="X933" s="17"/>
      <c r="Y933" s="17"/>
      <c r="Z933" s="17"/>
      <c r="AA933" s="17"/>
      <c r="AB933" s="17"/>
      <c r="AC933" s="17"/>
      <c r="AD933" s="17"/>
      <c r="AE933" s="17"/>
      <c r="AF933" s="17"/>
    </row>
    <row r="934" spans="6:32" ht="22.25" customHeight="1" x14ac:dyDescent="0.4">
      <c r="F934" s="17"/>
      <c r="G934" s="17"/>
      <c r="H934" s="17"/>
      <c r="I934" s="17"/>
      <c r="J934" s="17"/>
      <c r="K934" s="17"/>
      <c r="L934" s="17"/>
      <c r="M934" s="17"/>
      <c r="N934" s="17"/>
      <c r="O934" s="17"/>
      <c r="P934" s="17"/>
      <c r="Q934" s="17"/>
      <c r="R934" s="17"/>
      <c r="S934" s="17"/>
      <c r="T934" s="17"/>
      <c r="U934" s="17"/>
      <c r="V934" s="17"/>
      <c r="W934" s="17"/>
      <c r="X934" s="17"/>
      <c r="Y934" s="17"/>
      <c r="Z934" s="17"/>
      <c r="AA934" s="17"/>
      <c r="AB934" s="17"/>
      <c r="AC934" s="17"/>
      <c r="AD934" s="17"/>
      <c r="AE934" s="17"/>
      <c r="AF934" s="17"/>
    </row>
    <row r="935" spans="6:32" ht="22.25" customHeight="1" x14ac:dyDescent="0.4">
      <c r="F935" s="17"/>
      <c r="G935" s="17"/>
      <c r="H935" s="17"/>
      <c r="I935" s="17"/>
      <c r="J935" s="17"/>
      <c r="K935" s="17"/>
      <c r="L935" s="17"/>
      <c r="M935" s="17"/>
      <c r="N935" s="17"/>
      <c r="O935" s="17"/>
      <c r="P935" s="17"/>
      <c r="Q935" s="17"/>
      <c r="R935" s="17"/>
      <c r="S935" s="17"/>
      <c r="T935" s="17"/>
      <c r="U935" s="17"/>
      <c r="V935" s="17"/>
      <c r="W935" s="17"/>
      <c r="X935" s="17"/>
      <c r="Y935" s="17"/>
      <c r="Z935" s="17"/>
      <c r="AA935" s="17"/>
      <c r="AB935" s="17"/>
      <c r="AC935" s="17"/>
      <c r="AD935" s="17"/>
      <c r="AE935" s="17"/>
      <c r="AF935" s="17"/>
    </row>
    <row r="936" spans="6:32" ht="22.25" customHeight="1" x14ac:dyDescent="0.4">
      <c r="F936" s="17"/>
      <c r="G936" s="17"/>
      <c r="H936" s="17"/>
      <c r="I936" s="17"/>
      <c r="J936" s="17"/>
      <c r="K936" s="17"/>
      <c r="L936" s="17"/>
      <c r="M936" s="17"/>
      <c r="N936" s="17"/>
      <c r="O936" s="17"/>
      <c r="P936" s="17"/>
      <c r="Q936" s="17"/>
      <c r="R936" s="17"/>
      <c r="S936" s="17"/>
      <c r="T936" s="17"/>
      <c r="U936" s="17"/>
      <c r="V936" s="17"/>
      <c r="W936" s="17"/>
      <c r="X936" s="17"/>
      <c r="Y936" s="17"/>
      <c r="Z936" s="17"/>
      <c r="AA936" s="17"/>
      <c r="AB936" s="17"/>
      <c r="AC936" s="17"/>
      <c r="AD936" s="17"/>
      <c r="AE936" s="17"/>
      <c r="AF936" s="17"/>
    </row>
    <row r="937" spans="6:32" ht="22.25" customHeight="1" x14ac:dyDescent="0.4">
      <c r="F937" s="17"/>
      <c r="G937" s="17"/>
      <c r="H937" s="17"/>
      <c r="I937" s="17"/>
      <c r="J937" s="17"/>
      <c r="K937" s="17"/>
      <c r="L937" s="17"/>
      <c r="M937" s="17"/>
      <c r="N937" s="17"/>
      <c r="O937" s="17"/>
      <c r="P937" s="17"/>
      <c r="Q937" s="17"/>
      <c r="R937" s="17"/>
      <c r="S937" s="17"/>
      <c r="T937" s="17"/>
      <c r="U937" s="17"/>
      <c r="V937" s="17"/>
      <c r="W937" s="17"/>
      <c r="X937" s="17"/>
      <c r="Y937" s="17"/>
      <c r="Z937" s="17"/>
      <c r="AA937" s="17"/>
      <c r="AB937" s="17"/>
      <c r="AC937" s="17"/>
      <c r="AD937" s="17"/>
      <c r="AE937" s="17"/>
      <c r="AF937" s="17"/>
    </row>
    <row r="938" spans="6:32" ht="22.25" customHeight="1" x14ac:dyDescent="0.4">
      <c r="F938" s="17"/>
      <c r="G938" s="17"/>
      <c r="H938" s="17"/>
      <c r="I938" s="17"/>
      <c r="J938" s="17"/>
      <c r="K938" s="17"/>
      <c r="L938" s="17"/>
      <c r="M938" s="17"/>
      <c r="N938" s="17"/>
      <c r="O938" s="17"/>
      <c r="P938" s="17"/>
      <c r="Q938" s="17"/>
      <c r="R938" s="17"/>
      <c r="S938" s="17"/>
      <c r="T938" s="17"/>
      <c r="U938" s="17"/>
      <c r="V938" s="17"/>
      <c r="W938" s="17"/>
      <c r="X938" s="17"/>
      <c r="Y938" s="17"/>
      <c r="Z938" s="17"/>
      <c r="AA938" s="17"/>
      <c r="AB938" s="17"/>
      <c r="AC938" s="17"/>
      <c r="AD938" s="17"/>
      <c r="AE938" s="17"/>
      <c r="AF938" s="17"/>
    </row>
    <row r="939" spans="6:32" ht="22.25" customHeight="1" x14ac:dyDescent="0.4">
      <c r="F939" s="17"/>
      <c r="G939" s="17"/>
      <c r="H939" s="17"/>
      <c r="I939" s="17"/>
      <c r="J939" s="17"/>
      <c r="K939" s="17"/>
      <c r="L939" s="17"/>
      <c r="M939" s="17"/>
      <c r="N939" s="17"/>
      <c r="O939" s="17"/>
      <c r="P939" s="17"/>
      <c r="Q939" s="17"/>
      <c r="R939" s="17"/>
      <c r="S939" s="17"/>
      <c r="T939" s="17"/>
      <c r="U939" s="17"/>
      <c r="V939" s="17"/>
      <c r="W939" s="17"/>
      <c r="X939" s="17"/>
      <c r="Y939" s="17"/>
      <c r="Z939" s="17"/>
      <c r="AA939" s="17"/>
      <c r="AB939" s="17"/>
      <c r="AC939" s="17"/>
      <c r="AD939" s="17"/>
      <c r="AE939" s="17"/>
      <c r="AF939" s="17"/>
    </row>
    <row r="940" spans="6:32" ht="22.25" customHeight="1" x14ac:dyDescent="0.4">
      <c r="F940" s="17"/>
      <c r="G940" s="17"/>
      <c r="H940" s="17"/>
      <c r="I940" s="17"/>
      <c r="J940" s="17"/>
      <c r="K940" s="17"/>
      <c r="L940" s="17"/>
      <c r="M940" s="17"/>
      <c r="N940" s="17"/>
      <c r="O940" s="17"/>
      <c r="P940" s="17"/>
      <c r="Q940" s="17"/>
      <c r="R940" s="17"/>
      <c r="S940" s="17"/>
      <c r="T940" s="17"/>
      <c r="U940" s="17"/>
      <c r="V940" s="17"/>
      <c r="W940" s="17"/>
      <c r="X940" s="17"/>
      <c r="Y940" s="17"/>
      <c r="Z940" s="17"/>
      <c r="AA940" s="17"/>
      <c r="AB940" s="17"/>
      <c r="AC940" s="17"/>
      <c r="AD940" s="17"/>
      <c r="AE940" s="17"/>
      <c r="AF940" s="17"/>
    </row>
    <row r="941" spans="6:32" ht="22.25" customHeight="1" x14ac:dyDescent="0.4">
      <c r="F941" s="17"/>
      <c r="G941" s="17"/>
      <c r="H941" s="17"/>
      <c r="I941" s="17"/>
      <c r="J941" s="17"/>
      <c r="K941" s="17"/>
      <c r="L941" s="17"/>
      <c r="M941" s="17"/>
      <c r="N941" s="17"/>
      <c r="O941" s="17"/>
      <c r="P941" s="17"/>
      <c r="Q941" s="17"/>
      <c r="R941" s="17"/>
      <c r="S941" s="17"/>
      <c r="T941" s="17"/>
      <c r="U941" s="17"/>
      <c r="V941" s="17"/>
      <c r="W941" s="17"/>
      <c r="X941" s="17"/>
      <c r="Y941" s="17"/>
      <c r="Z941" s="17"/>
      <c r="AA941" s="17"/>
      <c r="AB941" s="17"/>
      <c r="AC941" s="17"/>
      <c r="AD941" s="17"/>
      <c r="AE941" s="17"/>
      <c r="AF941" s="17"/>
    </row>
    <row r="942" spans="6:32" ht="22.25" customHeight="1" x14ac:dyDescent="0.4">
      <c r="F942" s="17"/>
      <c r="G942" s="17"/>
      <c r="H942" s="17"/>
      <c r="I942" s="17"/>
      <c r="J942" s="17"/>
      <c r="K942" s="17"/>
      <c r="L942" s="17"/>
      <c r="M942" s="17"/>
      <c r="N942" s="17"/>
      <c r="O942" s="17"/>
      <c r="P942" s="17"/>
      <c r="Q942" s="17"/>
      <c r="R942" s="17"/>
      <c r="S942" s="17"/>
      <c r="T942" s="17"/>
      <c r="U942" s="17"/>
      <c r="V942" s="17"/>
      <c r="W942" s="17"/>
      <c r="X942" s="17"/>
      <c r="Y942" s="17"/>
      <c r="Z942" s="17"/>
      <c r="AA942" s="17"/>
      <c r="AB942" s="17"/>
      <c r="AC942" s="17"/>
      <c r="AD942" s="17"/>
      <c r="AE942" s="17"/>
      <c r="AF942" s="17"/>
    </row>
    <row r="943" spans="6:32" ht="22.25" customHeight="1" x14ac:dyDescent="0.4">
      <c r="F943" s="17"/>
      <c r="G943" s="17"/>
      <c r="H943" s="17"/>
      <c r="I943" s="17"/>
      <c r="J943" s="17"/>
      <c r="K943" s="17"/>
      <c r="L943" s="17"/>
      <c r="M943" s="17"/>
      <c r="N943" s="17"/>
      <c r="O943" s="17"/>
      <c r="P943" s="17"/>
      <c r="Q943" s="17"/>
      <c r="R943" s="17"/>
      <c r="S943" s="17"/>
      <c r="T943" s="17"/>
      <c r="U943" s="17"/>
      <c r="V943" s="17"/>
      <c r="W943" s="17"/>
      <c r="X943" s="17"/>
      <c r="Y943" s="17"/>
      <c r="Z943" s="17"/>
      <c r="AA943" s="17"/>
      <c r="AB943" s="17"/>
      <c r="AC943" s="17"/>
      <c r="AD943" s="17"/>
      <c r="AE943" s="17"/>
      <c r="AF943" s="17"/>
    </row>
    <row r="944" spans="6:32" ht="22.25" customHeight="1" x14ac:dyDescent="0.4">
      <c r="F944" s="17"/>
      <c r="G944" s="17"/>
      <c r="H944" s="17"/>
      <c r="I944" s="17"/>
      <c r="J944" s="17"/>
      <c r="K944" s="17"/>
      <c r="L944" s="17"/>
      <c r="M944" s="17"/>
      <c r="N944" s="17"/>
      <c r="O944" s="17"/>
      <c r="P944" s="17"/>
      <c r="Q944" s="17"/>
      <c r="R944" s="17"/>
      <c r="S944" s="17"/>
      <c r="T944" s="17"/>
      <c r="U944" s="17"/>
      <c r="V944" s="17"/>
      <c r="W944" s="17"/>
      <c r="X944" s="17"/>
      <c r="Y944" s="17"/>
      <c r="Z944" s="17"/>
      <c r="AA944" s="17"/>
      <c r="AB944" s="17"/>
      <c r="AC944" s="17"/>
      <c r="AD944" s="17"/>
      <c r="AE944" s="17"/>
      <c r="AF944" s="17"/>
    </row>
    <row r="945" spans="6:32" ht="22.25" customHeight="1" x14ac:dyDescent="0.4">
      <c r="F945" s="17"/>
      <c r="G945" s="17"/>
      <c r="H945" s="17"/>
      <c r="I945" s="17"/>
      <c r="J945" s="17"/>
      <c r="K945" s="17"/>
      <c r="L945" s="17"/>
      <c r="M945" s="17"/>
      <c r="N945" s="17"/>
      <c r="O945" s="17"/>
      <c r="P945" s="17"/>
      <c r="Q945" s="17"/>
      <c r="R945" s="17"/>
      <c r="S945" s="17"/>
      <c r="T945" s="17"/>
      <c r="U945" s="17"/>
      <c r="V945" s="17"/>
      <c r="W945" s="17"/>
      <c r="X945" s="17"/>
      <c r="Y945" s="17"/>
      <c r="Z945" s="17"/>
      <c r="AA945" s="17"/>
      <c r="AB945" s="17"/>
      <c r="AC945" s="17"/>
      <c r="AD945" s="17"/>
      <c r="AE945" s="17"/>
      <c r="AF945" s="17"/>
    </row>
    <row r="946" spans="6:32" ht="22.25" customHeight="1" x14ac:dyDescent="0.4">
      <c r="F946" s="17"/>
      <c r="G946" s="17"/>
      <c r="H946" s="17"/>
      <c r="I946" s="17"/>
      <c r="J946" s="17"/>
      <c r="K946" s="17"/>
      <c r="L946" s="17"/>
      <c r="M946" s="17"/>
      <c r="N946" s="17"/>
      <c r="O946" s="17"/>
      <c r="P946" s="17"/>
      <c r="Q946" s="17"/>
      <c r="R946" s="17"/>
      <c r="S946" s="17"/>
      <c r="T946" s="17"/>
      <c r="U946" s="17"/>
      <c r="V946" s="17"/>
      <c r="W946" s="17"/>
      <c r="X946" s="17"/>
      <c r="Y946" s="17"/>
      <c r="Z946" s="17"/>
      <c r="AA946" s="17"/>
      <c r="AB946" s="17"/>
      <c r="AC946" s="17"/>
      <c r="AD946" s="17"/>
      <c r="AE946" s="17"/>
      <c r="AF946" s="17"/>
    </row>
    <row r="947" spans="6:32" ht="22.25" customHeight="1" x14ac:dyDescent="0.4">
      <c r="F947" s="17"/>
      <c r="G947" s="17"/>
      <c r="H947" s="17"/>
      <c r="I947" s="17"/>
      <c r="J947" s="17"/>
      <c r="K947" s="17"/>
      <c r="L947" s="17"/>
      <c r="M947" s="17"/>
      <c r="N947" s="17"/>
      <c r="O947" s="17"/>
      <c r="P947" s="17"/>
      <c r="Q947" s="17"/>
      <c r="R947" s="17"/>
      <c r="S947" s="17"/>
      <c r="T947" s="17"/>
      <c r="U947" s="17"/>
      <c r="V947" s="17"/>
      <c r="W947" s="17"/>
      <c r="X947" s="17"/>
      <c r="Y947" s="17"/>
      <c r="Z947" s="17"/>
      <c r="AA947" s="17"/>
      <c r="AB947" s="17"/>
      <c r="AC947" s="17"/>
      <c r="AD947" s="17"/>
      <c r="AE947" s="17"/>
      <c r="AF947" s="17"/>
    </row>
    <row r="948" spans="6:32" ht="22.25" customHeight="1" x14ac:dyDescent="0.4">
      <c r="F948" s="17"/>
      <c r="G948" s="17"/>
      <c r="H948" s="17"/>
      <c r="I948" s="17"/>
      <c r="J948" s="17"/>
      <c r="K948" s="17"/>
      <c r="L948" s="17"/>
      <c r="M948" s="17"/>
      <c r="N948" s="17"/>
      <c r="O948" s="17"/>
      <c r="P948" s="17"/>
      <c r="Q948" s="17"/>
      <c r="R948" s="17"/>
      <c r="S948" s="17"/>
      <c r="T948" s="17"/>
      <c r="U948" s="17"/>
      <c r="V948" s="17"/>
      <c r="W948" s="17"/>
      <c r="X948" s="17"/>
      <c r="Y948" s="17"/>
      <c r="Z948" s="17"/>
      <c r="AA948" s="17"/>
      <c r="AB948" s="17"/>
      <c r="AC948" s="17"/>
      <c r="AD948" s="17"/>
      <c r="AE948" s="17"/>
      <c r="AF948" s="17"/>
    </row>
    <row r="949" spans="6:32" ht="22.25" customHeight="1" x14ac:dyDescent="0.4">
      <c r="F949" s="17"/>
      <c r="G949" s="17"/>
      <c r="H949" s="17"/>
      <c r="I949" s="17"/>
      <c r="J949" s="17"/>
      <c r="K949" s="17"/>
      <c r="L949" s="17"/>
      <c r="M949" s="17"/>
      <c r="N949" s="17"/>
      <c r="O949" s="17"/>
      <c r="P949" s="17"/>
      <c r="Q949" s="17"/>
      <c r="R949" s="17"/>
      <c r="S949" s="17"/>
      <c r="T949" s="17"/>
      <c r="U949" s="17"/>
      <c r="V949" s="17"/>
      <c r="W949" s="17"/>
      <c r="X949" s="17"/>
      <c r="Y949" s="17"/>
      <c r="Z949" s="17"/>
      <c r="AA949" s="17"/>
      <c r="AB949" s="17"/>
      <c r="AC949" s="17"/>
      <c r="AD949" s="17"/>
      <c r="AE949" s="17"/>
      <c r="AF949" s="17"/>
    </row>
    <row r="950" spans="6:32" ht="22.25" customHeight="1" x14ac:dyDescent="0.4">
      <c r="F950" s="17"/>
      <c r="G950" s="17"/>
      <c r="H950" s="17"/>
      <c r="I950" s="17"/>
      <c r="J950" s="17"/>
      <c r="K950" s="17"/>
      <c r="L950" s="17"/>
      <c r="M950" s="17"/>
      <c r="N950" s="17"/>
      <c r="O950" s="17"/>
      <c r="P950" s="17"/>
      <c r="Q950" s="17"/>
      <c r="R950" s="17"/>
      <c r="S950" s="17"/>
      <c r="T950" s="17"/>
      <c r="U950" s="17"/>
      <c r="V950" s="17"/>
      <c r="W950" s="17"/>
      <c r="X950" s="17"/>
      <c r="Y950" s="17"/>
      <c r="Z950" s="17"/>
      <c r="AA950" s="17"/>
      <c r="AB950" s="17"/>
      <c r="AC950" s="17"/>
      <c r="AD950" s="17"/>
      <c r="AE950" s="17"/>
      <c r="AF950" s="17"/>
    </row>
    <row r="951" spans="6:32" ht="22.25" customHeight="1" x14ac:dyDescent="0.4">
      <c r="F951" s="17"/>
      <c r="G951" s="17"/>
      <c r="H951" s="17"/>
      <c r="I951" s="17"/>
      <c r="J951" s="17"/>
      <c r="K951" s="17"/>
      <c r="L951" s="17"/>
      <c r="M951" s="17"/>
      <c r="N951" s="17"/>
      <c r="O951" s="17"/>
      <c r="P951" s="17"/>
      <c r="Q951" s="17"/>
      <c r="R951" s="17"/>
      <c r="S951" s="17"/>
      <c r="T951" s="17"/>
      <c r="U951" s="17"/>
      <c r="V951" s="17"/>
      <c r="W951" s="17"/>
      <c r="X951" s="17"/>
      <c r="Y951" s="17"/>
      <c r="Z951" s="17"/>
      <c r="AA951" s="17"/>
      <c r="AB951" s="17"/>
      <c r="AC951" s="17"/>
      <c r="AD951" s="17"/>
      <c r="AE951" s="17"/>
      <c r="AF951" s="17"/>
    </row>
    <row r="952" spans="6:32" ht="22.25" customHeight="1" x14ac:dyDescent="0.4">
      <c r="F952" s="17"/>
      <c r="G952" s="17"/>
      <c r="H952" s="17"/>
      <c r="I952" s="17"/>
      <c r="J952" s="17"/>
      <c r="K952" s="17"/>
      <c r="L952" s="17"/>
      <c r="M952" s="17"/>
      <c r="N952" s="17"/>
      <c r="O952" s="17"/>
      <c r="P952" s="17"/>
      <c r="Q952" s="17"/>
      <c r="R952" s="17"/>
      <c r="S952" s="17"/>
      <c r="T952" s="17"/>
      <c r="U952" s="17"/>
      <c r="V952" s="17"/>
      <c r="W952" s="17"/>
      <c r="X952" s="17"/>
      <c r="Y952" s="17"/>
      <c r="Z952" s="17"/>
      <c r="AA952" s="17"/>
      <c r="AB952" s="17"/>
      <c r="AC952" s="17"/>
      <c r="AD952" s="17"/>
      <c r="AE952" s="17"/>
      <c r="AF952" s="17"/>
    </row>
    <row r="953" spans="6:32" ht="22.25" customHeight="1" x14ac:dyDescent="0.4">
      <c r="F953" s="17"/>
      <c r="G953" s="17"/>
      <c r="H953" s="17"/>
      <c r="I953" s="17"/>
      <c r="J953" s="17"/>
      <c r="K953" s="17"/>
      <c r="L953" s="17"/>
      <c r="M953" s="17"/>
      <c r="N953" s="17"/>
      <c r="O953" s="17"/>
      <c r="P953" s="17"/>
      <c r="Q953" s="17"/>
      <c r="R953" s="17"/>
      <c r="S953" s="17"/>
      <c r="T953" s="17"/>
      <c r="U953" s="17"/>
      <c r="V953" s="17"/>
      <c r="W953" s="17"/>
      <c r="X953" s="17"/>
      <c r="Y953" s="17"/>
      <c r="Z953" s="17"/>
      <c r="AA953" s="17"/>
      <c r="AB953" s="17"/>
      <c r="AC953" s="17"/>
      <c r="AD953" s="17"/>
      <c r="AE953" s="17"/>
      <c r="AF953" s="17"/>
    </row>
    <row r="954" spans="6:32" ht="22.25" customHeight="1" x14ac:dyDescent="0.4">
      <c r="F954" s="17"/>
      <c r="G954" s="17"/>
      <c r="H954" s="17"/>
      <c r="I954" s="17"/>
      <c r="J954" s="17"/>
      <c r="K954" s="17"/>
      <c r="L954" s="17"/>
      <c r="M954" s="17"/>
      <c r="N954" s="17"/>
      <c r="O954" s="17"/>
      <c r="P954" s="17"/>
      <c r="Q954" s="17"/>
      <c r="R954" s="17"/>
      <c r="S954" s="17"/>
      <c r="T954" s="17"/>
      <c r="U954" s="17"/>
      <c r="V954" s="17"/>
      <c r="W954" s="17"/>
      <c r="X954" s="17"/>
      <c r="Y954" s="17"/>
      <c r="Z954" s="17"/>
      <c r="AA954" s="17"/>
      <c r="AB954" s="17"/>
      <c r="AC954" s="17"/>
      <c r="AD954" s="17"/>
      <c r="AE954" s="17"/>
      <c r="AF954" s="17"/>
    </row>
    <row r="955" spans="6:32" ht="22.25" customHeight="1" x14ac:dyDescent="0.4">
      <c r="F955" s="17"/>
      <c r="G955" s="17"/>
      <c r="H955" s="17"/>
      <c r="I955" s="17"/>
      <c r="J955" s="17"/>
      <c r="K955" s="17"/>
      <c r="L955" s="17"/>
      <c r="M955" s="17"/>
      <c r="N955" s="17"/>
      <c r="O955" s="17"/>
      <c r="P955" s="17"/>
      <c r="Q955" s="17"/>
      <c r="R955" s="17"/>
      <c r="S955" s="17"/>
      <c r="T955" s="17"/>
      <c r="U955" s="17"/>
      <c r="V955" s="17"/>
      <c r="W955" s="17"/>
      <c r="X955" s="17"/>
      <c r="Y955" s="17"/>
      <c r="Z955" s="17"/>
      <c r="AA955" s="17"/>
      <c r="AB955" s="17"/>
      <c r="AC955" s="17"/>
      <c r="AD955" s="17"/>
      <c r="AE955" s="17"/>
      <c r="AF955" s="17"/>
    </row>
    <row r="956" spans="6:32" ht="22.25" customHeight="1" x14ac:dyDescent="0.4">
      <c r="F956" s="17"/>
      <c r="G956" s="17"/>
      <c r="H956" s="17"/>
      <c r="I956" s="17"/>
      <c r="J956" s="17"/>
      <c r="K956" s="17"/>
      <c r="L956" s="17"/>
      <c r="M956" s="17"/>
      <c r="N956" s="17"/>
      <c r="O956" s="17"/>
      <c r="P956" s="17"/>
      <c r="Q956" s="17"/>
      <c r="R956" s="17"/>
      <c r="S956" s="17"/>
      <c r="T956" s="17"/>
      <c r="U956" s="17"/>
      <c r="V956" s="17"/>
      <c r="W956" s="17"/>
      <c r="X956" s="17"/>
      <c r="Y956" s="17"/>
      <c r="Z956" s="17"/>
      <c r="AA956" s="17"/>
      <c r="AB956" s="17"/>
      <c r="AC956" s="17"/>
      <c r="AD956" s="17"/>
      <c r="AE956" s="17"/>
      <c r="AF956" s="17"/>
    </row>
    <row r="957" spans="6:32" ht="22.25" customHeight="1" x14ac:dyDescent="0.4">
      <c r="F957" s="17"/>
      <c r="G957" s="17"/>
      <c r="H957" s="17"/>
      <c r="I957" s="17"/>
      <c r="J957" s="17"/>
      <c r="K957" s="17"/>
      <c r="L957" s="17"/>
      <c r="M957" s="17"/>
      <c r="N957" s="17"/>
      <c r="O957" s="17"/>
      <c r="P957" s="17"/>
      <c r="Q957" s="17"/>
      <c r="R957" s="17"/>
      <c r="S957" s="17"/>
      <c r="T957" s="17"/>
      <c r="U957" s="17"/>
      <c r="V957" s="17"/>
      <c r="W957" s="17"/>
      <c r="X957" s="17"/>
      <c r="Y957" s="17"/>
      <c r="Z957" s="17"/>
      <c r="AA957" s="17"/>
      <c r="AB957" s="17"/>
      <c r="AC957" s="17"/>
      <c r="AD957" s="17"/>
      <c r="AE957" s="17"/>
      <c r="AF957" s="17"/>
    </row>
    <row r="958" spans="6:32" ht="22.25" customHeight="1" x14ac:dyDescent="0.4">
      <c r="F958" s="17"/>
      <c r="G958" s="17"/>
      <c r="H958" s="17"/>
      <c r="I958" s="17"/>
      <c r="J958" s="17"/>
      <c r="K958" s="17"/>
      <c r="L958" s="17"/>
      <c r="M958" s="17"/>
      <c r="N958" s="17"/>
      <c r="O958" s="17"/>
      <c r="P958" s="17"/>
      <c r="Q958" s="17"/>
      <c r="R958" s="17"/>
      <c r="S958" s="17"/>
      <c r="T958" s="17"/>
      <c r="U958" s="17"/>
      <c r="V958" s="17"/>
      <c r="W958" s="17"/>
      <c r="X958" s="17"/>
      <c r="Y958" s="17"/>
      <c r="Z958" s="17"/>
      <c r="AA958" s="17"/>
      <c r="AB958" s="17"/>
      <c r="AC958" s="17"/>
      <c r="AD958" s="17"/>
      <c r="AE958" s="17"/>
      <c r="AF958" s="17"/>
    </row>
    <row r="959" spans="6:32" ht="22.25" customHeight="1" x14ac:dyDescent="0.4">
      <c r="F959" s="17"/>
      <c r="G959" s="17"/>
      <c r="H959" s="17"/>
      <c r="I959" s="17"/>
      <c r="J959" s="17"/>
      <c r="K959" s="17"/>
      <c r="L959" s="17"/>
      <c r="M959" s="17"/>
      <c r="N959" s="17"/>
      <c r="O959" s="17"/>
      <c r="P959" s="17"/>
      <c r="Q959" s="17"/>
      <c r="R959" s="17"/>
      <c r="S959" s="17"/>
      <c r="T959" s="17"/>
      <c r="U959" s="17"/>
      <c r="V959" s="17"/>
      <c r="W959" s="17"/>
      <c r="X959" s="17"/>
      <c r="Y959" s="17"/>
      <c r="Z959" s="17"/>
      <c r="AA959" s="17"/>
      <c r="AB959" s="17"/>
      <c r="AC959" s="17"/>
      <c r="AD959" s="17"/>
      <c r="AE959" s="17"/>
      <c r="AF959" s="17"/>
    </row>
    <row r="960" spans="6:32" ht="22.25" customHeight="1" x14ac:dyDescent="0.4">
      <c r="F960" s="17"/>
      <c r="G960" s="17"/>
      <c r="H960" s="17"/>
      <c r="I960" s="17"/>
      <c r="J960" s="17"/>
      <c r="K960" s="17"/>
      <c r="L960" s="17"/>
      <c r="M960" s="17"/>
      <c r="N960" s="17"/>
      <c r="O960" s="17"/>
      <c r="P960" s="17"/>
      <c r="Q960" s="17"/>
      <c r="R960" s="17"/>
      <c r="S960" s="17"/>
      <c r="T960" s="17"/>
      <c r="U960" s="17"/>
      <c r="V960" s="17"/>
      <c r="W960" s="17"/>
      <c r="X960" s="17"/>
      <c r="Y960" s="17"/>
      <c r="Z960" s="17"/>
      <c r="AA960" s="17"/>
      <c r="AB960" s="17"/>
      <c r="AC960" s="17"/>
      <c r="AD960" s="17"/>
      <c r="AE960" s="17"/>
      <c r="AF960" s="17"/>
    </row>
    <row r="961" spans="6:32" ht="22.25" customHeight="1" x14ac:dyDescent="0.4">
      <c r="F961" s="17"/>
      <c r="G961" s="17"/>
      <c r="H961" s="17"/>
      <c r="I961" s="17"/>
      <c r="J961" s="17"/>
      <c r="K961" s="17"/>
      <c r="L961" s="17"/>
      <c r="M961" s="17"/>
      <c r="N961" s="17"/>
      <c r="O961" s="17"/>
      <c r="P961" s="17"/>
      <c r="Q961" s="17"/>
      <c r="R961" s="17"/>
      <c r="S961" s="17"/>
      <c r="T961" s="17"/>
      <c r="U961" s="17"/>
      <c r="V961" s="17"/>
      <c r="W961" s="17"/>
      <c r="X961" s="17"/>
      <c r="Y961" s="17"/>
      <c r="Z961" s="17"/>
      <c r="AA961" s="17"/>
      <c r="AB961" s="17"/>
      <c r="AC961" s="17"/>
      <c r="AD961" s="17"/>
      <c r="AE961" s="17"/>
      <c r="AF961" s="17"/>
    </row>
    <row r="962" spans="6:32" ht="22.25" customHeight="1" x14ac:dyDescent="0.4">
      <c r="F962" s="17"/>
      <c r="G962" s="17"/>
      <c r="H962" s="17"/>
      <c r="I962" s="17"/>
      <c r="J962" s="17"/>
      <c r="K962" s="17"/>
      <c r="L962" s="17"/>
      <c r="M962" s="17"/>
      <c r="N962" s="17"/>
      <c r="O962" s="17"/>
      <c r="P962" s="17"/>
      <c r="Q962" s="17"/>
      <c r="R962" s="17"/>
      <c r="S962" s="17"/>
      <c r="T962" s="17"/>
      <c r="U962" s="17"/>
      <c r="V962" s="17"/>
      <c r="W962" s="17"/>
      <c r="X962" s="17"/>
      <c r="Y962" s="17"/>
      <c r="Z962" s="17"/>
      <c r="AA962" s="17"/>
      <c r="AB962" s="17"/>
      <c r="AC962" s="17"/>
      <c r="AD962" s="17"/>
      <c r="AE962" s="17"/>
      <c r="AF962" s="17"/>
    </row>
    <row r="963" spans="6:32" ht="22.25" customHeight="1" x14ac:dyDescent="0.4">
      <c r="F963" s="17"/>
      <c r="G963" s="17"/>
      <c r="H963" s="17"/>
      <c r="I963" s="17"/>
      <c r="J963" s="17"/>
      <c r="K963" s="17"/>
      <c r="L963" s="17"/>
      <c r="M963" s="17"/>
      <c r="N963" s="17"/>
      <c r="O963" s="17"/>
      <c r="P963" s="17"/>
      <c r="Q963" s="17"/>
      <c r="R963" s="17"/>
      <c r="S963" s="17"/>
      <c r="T963" s="17"/>
      <c r="U963" s="17"/>
      <c r="V963" s="17"/>
      <c r="W963" s="17"/>
      <c r="X963" s="17"/>
      <c r="Y963" s="17"/>
      <c r="Z963" s="17"/>
      <c r="AA963" s="17"/>
      <c r="AB963" s="17"/>
      <c r="AC963" s="17"/>
      <c r="AD963" s="17"/>
      <c r="AE963" s="17"/>
      <c r="AF963" s="17"/>
    </row>
    <row r="964" spans="6:32" ht="22.25" customHeight="1" x14ac:dyDescent="0.4">
      <c r="F964" s="17"/>
      <c r="G964" s="17"/>
      <c r="H964" s="17"/>
      <c r="I964" s="17"/>
      <c r="J964" s="17"/>
      <c r="K964" s="17"/>
      <c r="L964" s="17"/>
      <c r="M964" s="17"/>
      <c r="N964" s="17"/>
      <c r="O964" s="17"/>
      <c r="P964" s="17"/>
      <c r="Q964" s="17"/>
      <c r="R964" s="17"/>
      <c r="S964" s="17"/>
      <c r="T964" s="17"/>
      <c r="U964" s="17"/>
      <c r="V964" s="17"/>
      <c r="W964" s="17"/>
      <c r="X964" s="17"/>
      <c r="Y964" s="17"/>
      <c r="Z964" s="17"/>
      <c r="AA964" s="17"/>
      <c r="AB964" s="17"/>
      <c r="AC964" s="17"/>
      <c r="AD964" s="17"/>
      <c r="AE964" s="17"/>
      <c r="AF964" s="17"/>
    </row>
    <row r="965" spans="6:32" ht="22.25" customHeight="1" x14ac:dyDescent="0.4">
      <c r="F965" s="17"/>
      <c r="G965" s="17"/>
      <c r="H965" s="17"/>
      <c r="I965" s="17"/>
      <c r="J965" s="17"/>
      <c r="K965" s="17"/>
      <c r="L965" s="17"/>
      <c r="M965" s="17"/>
      <c r="N965" s="17"/>
      <c r="O965" s="17"/>
      <c r="P965" s="17"/>
      <c r="Q965" s="17"/>
      <c r="R965" s="17"/>
      <c r="S965" s="17"/>
      <c r="T965" s="17"/>
      <c r="U965" s="17"/>
      <c r="V965" s="17"/>
      <c r="W965" s="17"/>
      <c r="X965" s="17"/>
      <c r="Y965" s="17"/>
      <c r="Z965" s="17"/>
      <c r="AA965" s="17"/>
      <c r="AB965" s="17"/>
      <c r="AC965" s="17"/>
      <c r="AD965" s="17"/>
      <c r="AE965" s="17"/>
      <c r="AF965" s="17"/>
    </row>
    <row r="966" spans="6:32" ht="22.25" customHeight="1" x14ac:dyDescent="0.4">
      <c r="F966" s="17"/>
      <c r="G966" s="17"/>
      <c r="H966" s="17"/>
      <c r="I966" s="17"/>
      <c r="J966" s="17"/>
      <c r="K966" s="17"/>
      <c r="L966" s="17"/>
      <c r="M966" s="17"/>
      <c r="N966" s="17"/>
      <c r="O966" s="17"/>
      <c r="P966" s="17"/>
      <c r="Q966" s="17"/>
      <c r="R966" s="17"/>
      <c r="S966" s="17"/>
      <c r="T966" s="17"/>
      <c r="U966" s="17"/>
      <c r="V966" s="17"/>
      <c r="W966" s="17"/>
      <c r="X966" s="17"/>
      <c r="Y966" s="17"/>
      <c r="Z966" s="17"/>
      <c r="AA966" s="17"/>
      <c r="AB966" s="17"/>
      <c r="AC966" s="17"/>
      <c r="AD966" s="17"/>
      <c r="AE966" s="17"/>
      <c r="AF966" s="17"/>
    </row>
    <row r="967" spans="6:32" ht="22.25" customHeight="1" x14ac:dyDescent="0.4">
      <c r="F967" s="17"/>
      <c r="G967" s="17"/>
      <c r="H967" s="17"/>
      <c r="I967" s="17"/>
      <c r="J967" s="17"/>
      <c r="K967" s="17"/>
      <c r="L967" s="17"/>
      <c r="M967" s="17"/>
      <c r="N967" s="17"/>
      <c r="O967" s="17"/>
      <c r="P967" s="17"/>
      <c r="Q967" s="17"/>
      <c r="R967" s="17"/>
      <c r="S967" s="17"/>
      <c r="T967" s="17"/>
      <c r="U967" s="17"/>
      <c r="V967" s="17"/>
      <c r="W967" s="17"/>
      <c r="X967" s="17"/>
      <c r="Y967" s="17"/>
      <c r="Z967" s="17"/>
      <c r="AA967" s="17"/>
      <c r="AB967" s="17"/>
      <c r="AC967" s="17"/>
      <c r="AD967" s="17"/>
      <c r="AE967" s="17"/>
      <c r="AF967" s="17"/>
    </row>
    <row r="968" spans="6:32" ht="22.25" customHeight="1" x14ac:dyDescent="0.4">
      <c r="F968" s="17"/>
      <c r="G968" s="17"/>
      <c r="H968" s="17"/>
      <c r="I968" s="17"/>
      <c r="J968" s="17"/>
      <c r="K968" s="17"/>
      <c r="L968" s="17"/>
      <c r="M968" s="17"/>
      <c r="N968" s="17"/>
      <c r="O968" s="17"/>
      <c r="P968" s="17"/>
      <c r="Q968" s="17"/>
      <c r="R968" s="17"/>
      <c r="S968" s="17"/>
      <c r="T968" s="17"/>
      <c r="U968" s="17"/>
      <c r="V968" s="17"/>
      <c r="W968" s="17"/>
      <c r="X968" s="17"/>
      <c r="Y968" s="17"/>
      <c r="Z968" s="17"/>
      <c r="AA968" s="17"/>
      <c r="AB968" s="17"/>
      <c r="AC968" s="17"/>
      <c r="AD968" s="17"/>
      <c r="AE968" s="17"/>
      <c r="AF968" s="17"/>
    </row>
    <row r="969" spans="6:32" ht="22.25" customHeight="1" x14ac:dyDescent="0.4">
      <c r="F969" s="17"/>
      <c r="G969" s="17"/>
      <c r="H969" s="17"/>
      <c r="I969" s="17"/>
      <c r="J969" s="17"/>
      <c r="K969" s="17"/>
      <c r="L969" s="17"/>
      <c r="M969" s="17"/>
      <c r="N969" s="17"/>
      <c r="O969" s="17"/>
      <c r="P969" s="17"/>
      <c r="Q969" s="17"/>
      <c r="R969" s="17"/>
      <c r="S969" s="17"/>
      <c r="T969" s="17"/>
      <c r="U969" s="17"/>
      <c r="V969" s="17"/>
      <c r="W969" s="17"/>
      <c r="X969" s="17"/>
      <c r="Y969" s="17"/>
      <c r="Z969" s="17"/>
      <c r="AA969" s="17"/>
      <c r="AB969" s="17"/>
      <c r="AC969" s="17"/>
      <c r="AD969" s="17"/>
      <c r="AE969" s="17"/>
      <c r="AF969" s="17"/>
    </row>
    <row r="970" spans="6:32" ht="22.25" customHeight="1" x14ac:dyDescent="0.4">
      <c r="F970" s="17"/>
      <c r="G970" s="17"/>
      <c r="H970" s="17"/>
      <c r="I970" s="17"/>
      <c r="J970" s="17"/>
      <c r="K970" s="17"/>
      <c r="L970" s="17"/>
      <c r="M970" s="17"/>
      <c r="N970" s="17"/>
      <c r="O970" s="17"/>
      <c r="P970" s="17"/>
      <c r="Q970" s="17"/>
      <c r="R970" s="17"/>
      <c r="S970" s="17"/>
      <c r="T970" s="17"/>
      <c r="U970" s="17"/>
      <c r="V970" s="17"/>
      <c r="W970" s="17"/>
      <c r="X970" s="17"/>
      <c r="Y970" s="17"/>
      <c r="Z970" s="17"/>
      <c r="AA970" s="17"/>
      <c r="AB970" s="17"/>
      <c r="AC970" s="17"/>
      <c r="AD970" s="17"/>
      <c r="AE970" s="17"/>
      <c r="AF970" s="17"/>
    </row>
    <row r="971" spans="6:32" ht="22.25" customHeight="1" x14ac:dyDescent="0.4">
      <c r="F971" s="17"/>
      <c r="G971" s="17"/>
      <c r="H971" s="17"/>
      <c r="I971" s="17"/>
      <c r="J971" s="17"/>
      <c r="K971" s="17"/>
      <c r="L971" s="17"/>
      <c r="M971" s="17"/>
      <c r="N971" s="17"/>
      <c r="O971" s="17"/>
      <c r="P971" s="17"/>
      <c r="Q971" s="17"/>
      <c r="R971" s="17"/>
      <c r="S971" s="17"/>
      <c r="T971" s="17"/>
      <c r="U971" s="17"/>
      <c r="V971" s="17"/>
      <c r="W971" s="17"/>
      <c r="X971" s="17"/>
      <c r="Y971" s="17"/>
      <c r="Z971" s="17"/>
      <c r="AA971" s="17"/>
      <c r="AB971" s="17"/>
      <c r="AC971" s="17"/>
      <c r="AD971" s="17"/>
      <c r="AE971" s="17"/>
      <c r="AF971" s="17"/>
    </row>
    <row r="972" spans="6:32" ht="22.25" customHeight="1" x14ac:dyDescent="0.4">
      <c r="F972" s="17"/>
      <c r="G972" s="17"/>
      <c r="H972" s="17"/>
      <c r="I972" s="17"/>
      <c r="J972" s="17"/>
      <c r="K972" s="17"/>
      <c r="L972" s="17"/>
      <c r="M972" s="17"/>
      <c r="N972" s="17"/>
      <c r="O972" s="17"/>
      <c r="P972" s="17"/>
      <c r="Q972" s="17"/>
      <c r="R972" s="17"/>
      <c r="S972" s="17"/>
      <c r="T972" s="17"/>
      <c r="U972" s="17"/>
      <c r="V972" s="17"/>
      <c r="W972" s="17"/>
      <c r="X972" s="17"/>
      <c r="Y972" s="17"/>
      <c r="Z972" s="17"/>
      <c r="AA972" s="17"/>
      <c r="AB972" s="17"/>
      <c r="AC972" s="17"/>
      <c r="AD972" s="17"/>
      <c r="AE972" s="17"/>
      <c r="AF972" s="17"/>
    </row>
    <row r="973" spans="6:32" ht="22.25" customHeight="1" x14ac:dyDescent="0.4">
      <c r="F973" s="17"/>
      <c r="G973" s="17"/>
      <c r="H973" s="17"/>
      <c r="I973" s="17"/>
      <c r="J973" s="17"/>
      <c r="K973" s="17"/>
      <c r="L973" s="17"/>
      <c r="M973" s="17"/>
      <c r="N973" s="17"/>
      <c r="O973" s="17"/>
      <c r="P973" s="17"/>
      <c r="Q973" s="17"/>
      <c r="R973" s="17"/>
      <c r="S973" s="17"/>
      <c r="T973" s="17"/>
      <c r="U973" s="17"/>
      <c r="V973" s="17"/>
      <c r="W973" s="17"/>
      <c r="X973" s="17"/>
      <c r="Y973" s="17"/>
      <c r="Z973" s="17"/>
      <c r="AA973" s="17"/>
      <c r="AB973" s="17"/>
      <c r="AC973" s="17"/>
      <c r="AD973" s="17"/>
      <c r="AE973" s="17"/>
      <c r="AF973" s="17"/>
    </row>
    <row r="974" spans="6:32" ht="22.25" customHeight="1" x14ac:dyDescent="0.4">
      <c r="F974" s="17"/>
      <c r="G974" s="17"/>
      <c r="H974" s="17"/>
      <c r="I974" s="17"/>
      <c r="J974" s="17"/>
      <c r="K974" s="17"/>
      <c r="L974" s="17"/>
      <c r="M974" s="17"/>
      <c r="N974" s="17"/>
      <c r="O974" s="17"/>
      <c r="P974" s="17"/>
      <c r="Q974" s="17"/>
      <c r="R974" s="17"/>
      <c r="S974" s="17"/>
      <c r="T974" s="17"/>
      <c r="U974" s="17"/>
      <c r="V974" s="17"/>
      <c r="W974" s="17"/>
      <c r="X974" s="17"/>
      <c r="Y974" s="17"/>
      <c r="Z974" s="17"/>
      <c r="AA974" s="17"/>
      <c r="AB974" s="17"/>
      <c r="AC974" s="17"/>
      <c r="AD974" s="17"/>
      <c r="AE974" s="17"/>
      <c r="AF974" s="17"/>
    </row>
    <row r="975" spans="6:32" ht="22.25" customHeight="1" x14ac:dyDescent="0.4">
      <c r="F975" s="17"/>
      <c r="G975" s="17"/>
      <c r="H975" s="17"/>
      <c r="I975" s="17"/>
      <c r="J975" s="17"/>
      <c r="K975" s="17"/>
      <c r="L975" s="17"/>
      <c r="M975" s="17"/>
      <c r="N975" s="17"/>
      <c r="O975" s="17"/>
      <c r="P975" s="17"/>
      <c r="Q975" s="17"/>
      <c r="R975" s="17"/>
      <c r="S975" s="17"/>
      <c r="T975" s="17"/>
      <c r="U975" s="17"/>
      <c r="V975" s="17"/>
      <c r="W975" s="17"/>
      <c r="X975" s="17"/>
      <c r="Y975" s="17"/>
      <c r="Z975" s="17"/>
      <c r="AA975" s="17"/>
      <c r="AB975" s="17"/>
      <c r="AC975" s="17"/>
      <c r="AD975" s="17"/>
      <c r="AE975" s="17"/>
      <c r="AF975" s="17"/>
    </row>
    <row r="976" spans="6:32" ht="22.25" customHeight="1" x14ac:dyDescent="0.4">
      <c r="F976" s="17"/>
      <c r="G976" s="17"/>
      <c r="H976" s="17"/>
      <c r="I976" s="17"/>
      <c r="J976" s="17"/>
      <c r="K976" s="17"/>
      <c r="L976" s="17"/>
      <c r="M976" s="17"/>
      <c r="N976" s="17"/>
      <c r="O976" s="17"/>
      <c r="P976" s="17"/>
      <c r="Q976" s="17"/>
      <c r="R976" s="17"/>
      <c r="S976" s="17"/>
      <c r="T976" s="17"/>
      <c r="U976" s="17"/>
      <c r="V976" s="17"/>
      <c r="W976" s="17"/>
      <c r="X976" s="17"/>
      <c r="Y976" s="17"/>
      <c r="Z976" s="17"/>
      <c r="AA976" s="17"/>
      <c r="AB976" s="17"/>
      <c r="AC976" s="17"/>
      <c r="AD976" s="17"/>
      <c r="AE976" s="17"/>
      <c r="AF976" s="17"/>
    </row>
    <row r="977" spans="6:32" ht="22.25" customHeight="1" x14ac:dyDescent="0.4">
      <c r="F977" s="17"/>
      <c r="G977" s="17"/>
      <c r="H977" s="17"/>
      <c r="I977" s="17"/>
      <c r="J977" s="17"/>
      <c r="K977" s="17"/>
      <c r="L977" s="17"/>
      <c r="M977" s="17"/>
      <c r="N977" s="17"/>
      <c r="O977" s="17"/>
      <c r="P977" s="17"/>
      <c r="Q977" s="17"/>
      <c r="R977" s="17"/>
      <c r="S977" s="17"/>
      <c r="T977" s="17"/>
      <c r="U977" s="17"/>
      <c r="V977" s="17"/>
      <c r="W977" s="17"/>
      <c r="X977" s="17"/>
      <c r="Y977" s="17"/>
      <c r="Z977" s="17"/>
      <c r="AA977" s="17"/>
      <c r="AB977" s="17"/>
      <c r="AC977" s="17"/>
      <c r="AD977" s="17"/>
      <c r="AE977" s="17"/>
      <c r="AF977" s="17"/>
    </row>
    <row r="978" spans="6:32" ht="22.25" customHeight="1" x14ac:dyDescent="0.4">
      <c r="F978" s="17"/>
      <c r="G978" s="17"/>
      <c r="H978" s="17"/>
      <c r="I978" s="17"/>
      <c r="J978" s="17"/>
      <c r="K978" s="17"/>
      <c r="L978" s="17"/>
      <c r="M978" s="17"/>
      <c r="N978" s="17"/>
      <c r="O978" s="17"/>
      <c r="P978" s="17"/>
      <c r="Q978" s="17"/>
      <c r="R978" s="17"/>
      <c r="S978" s="17"/>
      <c r="T978" s="17"/>
      <c r="U978" s="17"/>
      <c r="V978" s="17"/>
      <c r="W978" s="17"/>
      <c r="X978" s="17"/>
      <c r="Y978" s="17"/>
      <c r="Z978" s="17"/>
      <c r="AA978" s="17"/>
      <c r="AB978" s="17"/>
      <c r="AC978" s="17"/>
      <c r="AD978" s="17"/>
      <c r="AE978" s="17"/>
      <c r="AF978" s="17"/>
    </row>
    <row r="979" spans="6:32" ht="22.25" customHeight="1" x14ac:dyDescent="0.4">
      <c r="F979" s="17"/>
      <c r="G979" s="17"/>
      <c r="H979" s="17"/>
      <c r="I979" s="17"/>
      <c r="J979" s="17"/>
      <c r="K979" s="17"/>
      <c r="L979" s="17"/>
      <c r="M979" s="17"/>
      <c r="N979" s="17"/>
      <c r="O979" s="17"/>
      <c r="P979" s="17"/>
      <c r="Q979" s="17"/>
      <c r="R979" s="17"/>
      <c r="S979" s="17"/>
      <c r="T979" s="17"/>
      <c r="U979" s="17"/>
      <c r="V979" s="17"/>
      <c r="W979" s="17"/>
      <c r="X979" s="17"/>
      <c r="Y979" s="17"/>
      <c r="Z979" s="17"/>
      <c r="AA979" s="17"/>
      <c r="AB979" s="17"/>
      <c r="AC979" s="17"/>
      <c r="AD979" s="17"/>
      <c r="AE979" s="17"/>
      <c r="AF979" s="17"/>
    </row>
    <row r="980" spans="6:32" ht="22.25" customHeight="1" x14ac:dyDescent="0.4">
      <c r="F980" s="17"/>
      <c r="G980" s="17"/>
      <c r="H980" s="17"/>
      <c r="I980" s="17"/>
      <c r="J980" s="17"/>
      <c r="K980" s="17"/>
      <c r="L980" s="17"/>
      <c r="M980" s="17"/>
      <c r="N980" s="17"/>
      <c r="O980" s="17"/>
      <c r="P980" s="17"/>
      <c r="Q980" s="17"/>
      <c r="R980" s="17"/>
      <c r="S980" s="17"/>
      <c r="T980" s="17"/>
      <c r="U980" s="17"/>
      <c r="V980" s="17"/>
      <c r="W980" s="17"/>
      <c r="X980" s="17"/>
      <c r="Y980" s="17"/>
      <c r="Z980" s="17"/>
      <c r="AA980" s="17"/>
      <c r="AB980" s="17"/>
      <c r="AC980" s="17"/>
      <c r="AD980" s="17"/>
      <c r="AE980" s="17"/>
      <c r="AF980" s="17"/>
    </row>
    <row r="981" spans="6:32" ht="22.25" customHeight="1" x14ac:dyDescent="0.4">
      <c r="F981" s="17"/>
      <c r="G981" s="17"/>
      <c r="H981" s="17"/>
      <c r="I981" s="17"/>
      <c r="J981" s="17"/>
      <c r="K981" s="17"/>
      <c r="L981" s="17"/>
      <c r="M981" s="17"/>
      <c r="N981" s="17"/>
      <c r="O981" s="17"/>
      <c r="P981" s="17"/>
      <c r="Q981" s="17"/>
      <c r="R981" s="17"/>
      <c r="S981" s="17"/>
      <c r="T981" s="17"/>
      <c r="U981" s="17"/>
      <c r="V981" s="17"/>
      <c r="W981" s="17"/>
      <c r="X981" s="17"/>
      <c r="Y981" s="17"/>
      <c r="Z981" s="17"/>
      <c r="AA981" s="17"/>
      <c r="AB981" s="17"/>
      <c r="AC981" s="17"/>
      <c r="AD981" s="17"/>
      <c r="AE981" s="17"/>
      <c r="AF981" s="17"/>
    </row>
    <row r="982" spans="6:32" ht="22.25" customHeight="1" x14ac:dyDescent="0.4">
      <c r="F982" s="17"/>
      <c r="G982" s="17"/>
      <c r="H982" s="17"/>
      <c r="I982" s="17"/>
      <c r="J982" s="17"/>
      <c r="K982" s="17"/>
      <c r="L982" s="17"/>
      <c r="M982" s="17"/>
      <c r="N982" s="17"/>
      <c r="O982" s="17"/>
      <c r="P982" s="17"/>
      <c r="Q982" s="17"/>
      <c r="R982" s="17"/>
      <c r="S982" s="17"/>
      <c r="T982" s="17"/>
      <c r="U982" s="17"/>
      <c r="V982" s="17"/>
      <c r="W982" s="17"/>
      <c r="X982" s="17"/>
      <c r="Y982" s="17"/>
      <c r="Z982" s="17"/>
      <c r="AA982" s="17"/>
      <c r="AB982" s="17"/>
      <c r="AC982" s="17"/>
      <c r="AD982" s="17"/>
      <c r="AE982" s="17"/>
      <c r="AF982" s="17"/>
    </row>
    <row r="983" spans="6:32" ht="22.25" customHeight="1" x14ac:dyDescent="0.4">
      <c r="F983" s="17"/>
      <c r="G983" s="17"/>
      <c r="H983" s="17"/>
      <c r="I983" s="17"/>
      <c r="J983" s="17"/>
      <c r="K983" s="17"/>
      <c r="L983" s="17"/>
      <c r="M983" s="17"/>
      <c r="N983" s="17"/>
      <c r="O983" s="17"/>
      <c r="P983" s="17"/>
      <c r="Q983" s="17"/>
      <c r="R983" s="17"/>
      <c r="S983" s="17"/>
      <c r="T983" s="17"/>
      <c r="U983" s="17"/>
      <c r="V983" s="17"/>
      <c r="W983" s="17"/>
      <c r="X983" s="17"/>
      <c r="Y983" s="17"/>
      <c r="Z983" s="17"/>
      <c r="AA983" s="17"/>
      <c r="AB983" s="17"/>
      <c r="AC983" s="17"/>
      <c r="AD983" s="17"/>
      <c r="AE983" s="17"/>
      <c r="AF983" s="17"/>
    </row>
    <row r="984" spans="6:32" ht="22.25" customHeight="1" x14ac:dyDescent="0.4">
      <c r="F984" s="17"/>
      <c r="G984" s="17"/>
      <c r="H984" s="17"/>
      <c r="I984" s="17"/>
      <c r="J984" s="17"/>
      <c r="K984" s="17"/>
      <c r="L984" s="17"/>
      <c r="M984" s="17"/>
      <c r="N984" s="17"/>
      <c r="O984" s="17"/>
      <c r="P984" s="17"/>
      <c r="Q984" s="17"/>
      <c r="R984" s="17"/>
      <c r="S984" s="17"/>
      <c r="T984" s="17"/>
      <c r="U984" s="17"/>
      <c r="V984" s="17"/>
      <c r="W984" s="17"/>
      <c r="X984" s="17"/>
      <c r="Y984" s="17"/>
      <c r="Z984" s="17"/>
      <c r="AA984" s="17"/>
      <c r="AB984" s="17"/>
      <c r="AC984" s="17"/>
      <c r="AD984" s="17"/>
      <c r="AE984" s="17"/>
      <c r="AF984" s="17"/>
    </row>
    <row r="985" spans="6:32" ht="22.25" customHeight="1" x14ac:dyDescent="0.4">
      <c r="F985" s="17"/>
      <c r="G985" s="17"/>
      <c r="H985" s="17"/>
      <c r="I985" s="17"/>
      <c r="J985" s="17"/>
      <c r="K985" s="17"/>
      <c r="L985" s="17"/>
      <c r="M985" s="17"/>
      <c r="N985" s="17"/>
      <c r="O985" s="17"/>
      <c r="P985" s="17"/>
      <c r="Q985" s="17"/>
      <c r="R985" s="17"/>
      <c r="S985" s="17"/>
      <c r="T985" s="17"/>
      <c r="U985" s="17"/>
      <c r="V985" s="17"/>
      <c r="W985" s="17"/>
      <c r="X985" s="17"/>
      <c r="Y985" s="17"/>
      <c r="Z985" s="17"/>
      <c r="AA985" s="17"/>
      <c r="AB985" s="17"/>
      <c r="AC985" s="17"/>
      <c r="AD985" s="17"/>
      <c r="AE985" s="17"/>
      <c r="AF985" s="17"/>
    </row>
    <row r="986" spans="6:32" ht="22.25" customHeight="1" x14ac:dyDescent="0.4">
      <c r="F986" s="17"/>
      <c r="G986" s="17"/>
      <c r="H986" s="17"/>
      <c r="I986" s="17"/>
      <c r="J986" s="17"/>
      <c r="K986" s="17"/>
      <c r="L986" s="17"/>
      <c r="M986" s="17"/>
      <c r="N986" s="17"/>
      <c r="O986" s="17"/>
      <c r="P986" s="17"/>
      <c r="Q986" s="17"/>
      <c r="R986" s="17"/>
      <c r="S986" s="17"/>
      <c r="T986" s="17"/>
      <c r="U986" s="17"/>
      <c r="V986" s="17"/>
      <c r="W986" s="17"/>
      <c r="X986" s="17"/>
      <c r="Y986" s="17"/>
      <c r="Z986" s="17"/>
      <c r="AA986" s="17"/>
      <c r="AB986" s="17"/>
      <c r="AC986" s="17"/>
      <c r="AD986" s="17"/>
      <c r="AE986" s="17"/>
      <c r="AF986" s="17"/>
    </row>
    <row r="987" spans="6:32" ht="22.25" customHeight="1" x14ac:dyDescent="0.4">
      <c r="F987" s="17"/>
      <c r="G987" s="17"/>
      <c r="H987" s="17"/>
      <c r="I987" s="17"/>
      <c r="J987" s="17"/>
      <c r="K987" s="17"/>
      <c r="L987" s="17"/>
      <c r="M987" s="17"/>
      <c r="N987" s="17"/>
      <c r="O987" s="17"/>
      <c r="P987" s="17"/>
      <c r="Q987" s="17"/>
      <c r="R987" s="17"/>
      <c r="S987" s="17"/>
      <c r="T987" s="17"/>
      <c r="U987" s="17"/>
      <c r="V987" s="17"/>
      <c r="W987" s="17"/>
      <c r="X987" s="17"/>
      <c r="Y987" s="17"/>
      <c r="Z987" s="17"/>
      <c r="AA987" s="17"/>
      <c r="AB987" s="17"/>
      <c r="AC987" s="17"/>
      <c r="AD987" s="17"/>
      <c r="AE987" s="17"/>
      <c r="AF987" s="17"/>
    </row>
    <row r="988" spans="6:32" ht="22.25" customHeight="1" x14ac:dyDescent="0.4">
      <c r="F988" s="17"/>
      <c r="G988" s="17"/>
      <c r="H988" s="17"/>
      <c r="I988" s="17"/>
      <c r="J988" s="17"/>
      <c r="K988" s="17"/>
      <c r="L988" s="17"/>
      <c r="M988" s="17"/>
      <c r="N988" s="17"/>
      <c r="O988" s="17"/>
      <c r="P988" s="17"/>
      <c r="Q988" s="17"/>
      <c r="R988" s="17"/>
      <c r="S988" s="17"/>
      <c r="T988" s="17"/>
      <c r="U988" s="17"/>
      <c r="V988" s="17"/>
      <c r="W988" s="17"/>
      <c r="X988" s="17"/>
      <c r="Y988" s="17"/>
      <c r="Z988" s="17"/>
      <c r="AA988" s="17"/>
      <c r="AB988" s="17"/>
      <c r="AC988" s="17"/>
      <c r="AD988" s="17"/>
      <c r="AE988" s="17"/>
      <c r="AF988" s="17"/>
    </row>
    <row r="989" spans="6:32" ht="22.25" customHeight="1" x14ac:dyDescent="0.4">
      <c r="F989" s="17"/>
      <c r="G989" s="17"/>
      <c r="H989" s="17"/>
      <c r="I989" s="17"/>
      <c r="J989" s="17"/>
      <c r="K989" s="17"/>
      <c r="L989" s="17"/>
      <c r="M989" s="17"/>
      <c r="N989" s="17"/>
      <c r="O989" s="17"/>
      <c r="P989" s="17"/>
      <c r="Q989" s="17"/>
      <c r="R989" s="17"/>
      <c r="S989" s="17"/>
      <c r="T989" s="17"/>
      <c r="U989" s="17"/>
      <c r="V989" s="17"/>
      <c r="W989" s="17"/>
      <c r="X989" s="17"/>
      <c r="Y989" s="17"/>
      <c r="Z989" s="17"/>
      <c r="AA989" s="17"/>
      <c r="AB989" s="17"/>
      <c r="AC989" s="17"/>
      <c r="AD989" s="17"/>
      <c r="AE989" s="17"/>
      <c r="AF989" s="17"/>
    </row>
    <row r="990" spans="6:32" ht="22.25" customHeight="1" x14ac:dyDescent="0.4">
      <c r="F990" s="17"/>
      <c r="G990" s="17"/>
      <c r="H990" s="17"/>
      <c r="I990" s="17"/>
      <c r="J990" s="17"/>
      <c r="K990" s="17"/>
      <c r="L990" s="17"/>
      <c r="M990" s="17"/>
      <c r="N990" s="17"/>
      <c r="O990" s="17"/>
      <c r="P990" s="17"/>
      <c r="Q990" s="17"/>
      <c r="R990" s="17"/>
      <c r="S990" s="17"/>
      <c r="T990" s="17"/>
      <c r="U990" s="17"/>
      <c r="V990" s="17"/>
      <c r="W990" s="17"/>
      <c r="X990" s="17"/>
      <c r="Y990" s="17"/>
      <c r="Z990" s="17"/>
      <c r="AA990" s="17"/>
      <c r="AB990" s="17"/>
      <c r="AC990" s="17"/>
      <c r="AD990" s="17"/>
      <c r="AE990" s="17"/>
      <c r="AF990" s="17"/>
    </row>
    <row r="991" spans="6:32" ht="22.25" customHeight="1" x14ac:dyDescent="0.4">
      <c r="F991" s="17"/>
      <c r="G991" s="17"/>
      <c r="H991" s="17"/>
      <c r="I991" s="17"/>
      <c r="J991" s="17"/>
      <c r="K991" s="17"/>
      <c r="L991" s="17"/>
      <c r="M991" s="17"/>
      <c r="N991" s="17"/>
      <c r="O991" s="17"/>
      <c r="P991" s="17"/>
      <c r="Q991" s="17"/>
      <c r="R991" s="17"/>
      <c r="S991" s="17"/>
      <c r="T991" s="17"/>
      <c r="U991" s="17"/>
      <c r="V991" s="17"/>
      <c r="W991" s="17"/>
      <c r="X991" s="17"/>
      <c r="Y991" s="17"/>
      <c r="Z991" s="17"/>
      <c r="AA991" s="17"/>
      <c r="AB991" s="17"/>
      <c r="AC991" s="17"/>
      <c r="AD991" s="17"/>
      <c r="AE991" s="17"/>
      <c r="AF991" s="17"/>
    </row>
    <row r="992" spans="6:32" ht="22.25" customHeight="1" x14ac:dyDescent="0.4">
      <c r="F992" s="17"/>
      <c r="G992" s="17"/>
      <c r="H992" s="17"/>
      <c r="I992" s="17"/>
      <c r="J992" s="17"/>
      <c r="K992" s="17"/>
      <c r="L992" s="17"/>
      <c r="M992" s="17"/>
      <c r="N992" s="17"/>
      <c r="O992" s="17"/>
      <c r="P992" s="17"/>
      <c r="Q992" s="17"/>
      <c r="R992" s="17"/>
      <c r="S992" s="17"/>
      <c r="T992" s="17"/>
      <c r="U992" s="17"/>
      <c r="V992" s="17"/>
      <c r="W992" s="17"/>
      <c r="X992" s="17"/>
      <c r="Y992" s="17"/>
      <c r="Z992" s="17"/>
      <c r="AA992" s="17"/>
      <c r="AB992" s="17"/>
      <c r="AC992" s="17"/>
      <c r="AD992" s="17"/>
      <c r="AE992" s="17"/>
      <c r="AF992" s="17"/>
    </row>
    <row r="993" spans="6:32" ht="22.25" customHeight="1" x14ac:dyDescent="0.4">
      <c r="F993" s="17"/>
      <c r="G993" s="17"/>
      <c r="H993" s="17"/>
      <c r="I993" s="17"/>
      <c r="J993" s="17"/>
      <c r="K993" s="17"/>
      <c r="L993" s="17"/>
      <c r="M993" s="17"/>
      <c r="N993" s="17"/>
      <c r="O993" s="17"/>
      <c r="P993" s="17"/>
      <c r="Q993" s="17"/>
      <c r="R993" s="17"/>
      <c r="S993" s="17"/>
      <c r="T993" s="17"/>
      <c r="U993" s="17"/>
      <c r="V993" s="17"/>
      <c r="W993" s="17"/>
      <c r="X993" s="17"/>
      <c r="Y993" s="17"/>
      <c r="Z993" s="17"/>
      <c r="AA993" s="17"/>
      <c r="AB993" s="17"/>
      <c r="AC993" s="17"/>
      <c r="AD993" s="17"/>
      <c r="AE993" s="17"/>
      <c r="AF993" s="17"/>
    </row>
    <row r="994" spans="6:32" ht="22.25" customHeight="1" x14ac:dyDescent="0.4">
      <c r="F994" s="17"/>
      <c r="G994" s="17"/>
      <c r="H994" s="17"/>
      <c r="I994" s="17"/>
      <c r="J994" s="17"/>
      <c r="K994" s="17"/>
      <c r="L994" s="17"/>
      <c r="M994" s="17"/>
      <c r="N994" s="17"/>
      <c r="O994" s="17"/>
      <c r="P994" s="17"/>
      <c r="Q994" s="17"/>
      <c r="R994" s="17"/>
      <c r="S994" s="17"/>
      <c r="T994" s="17"/>
      <c r="U994" s="17"/>
      <c r="V994" s="17"/>
      <c r="W994" s="17"/>
      <c r="X994" s="17"/>
      <c r="Y994" s="17"/>
      <c r="Z994" s="17"/>
      <c r="AA994" s="17"/>
      <c r="AB994" s="17"/>
      <c r="AC994" s="17"/>
      <c r="AD994" s="17"/>
      <c r="AE994" s="17"/>
      <c r="AF994" s="17"/>
    </row>
    <row r="995" spans="6:32" ht="22.25" customHeight="1" x14ac:dyDescent="0.4">
      <c r="F995" s="17"/>
      <c r="G995" s="17"/>
      <c r="H995" s="17"/>
      <c r="I995" s="17"/>
      <c r="J995" s="17"/>
      <c r="K995" s="17"/>
      <c r="L995" s="17"/>
      <c r="M995" s="17"/>
      <c r="N995" s="17"/>
      <c r="O995" s="17"/>
      <c r="P995" s="17"/>
      <c r="Q995" s="17"/>
      <c r="R995" s="17"/>
      <c r="S995" s="17"/>
      <c r="T995" s="17"/>
      <c r="U995" s="17"/>
      <c r="V995" s="17"/>
      <c r="W995" s="17"/>
      <c r="X995" s="17"/>
      <c r="Y995" s="17"/>
      <c r="Z995" s="17"/>
      <c r="AA995" s="17"/>
      <c r="AB995" s="17"/>
      <c r="AC995" s="17"/>
      <c r="AD995" s="17"/>
      <c r="AE995" s="17"/>
      <c r="AF995" s="17"/>
    </row>
    <row r="996" spans="6:32" ht="22.25" customHeight="1" x14ac:dyDescent="0.4">
      <c r="F996" s="17"/>
      <c r="G996" s="17"/>
      <c r="H996" s="17"/>
      <c r="I996" s="17"/>
      <c r="J996" s="17"/>
      <c r="K996" s="17"/>
      <c r="L996" s="17"/>
      <c r="M996" s="17"/>
      <c r="N996" s="17"/>
      <c r="O996" s="17"/>
      <c r="P996" s="17"/>
      <c r="Q996" s="17"/>
      <c r="R996" s="17"/>
      <c r="S996" s="17"/>
      <c r="T996" s="17"/>
      <c r="U996" s="17"/>
      <c r="V996" s="17"/>
      <c r="W996" s="17"/>
      <c r="X996" s="17"/>
      <c r="Y996" s="17"/>
      <c r="Z996" s="17"/>
      <c r="AA996" s="17"/>
      <c r="AB996" s="17"/>
      <c r="AC996" s="17"/>
      <c r="AD996" s="17"/>
      <c r="AE996" s="17"/>
      <c r="AF996" s="17"/>
    </row>
    <row r="997" spans="6:32" ht="22.25" customHeight="1" x14ac:dyDescent="0.4">
      <c r="F997" s="17"/>
      <c r="G997" s="17"/>
      <c r="H997" s="17"/>
      <c r="I997" s="17"/>
      <c r="J997" s="17"/>
      <c r="K997" s="17"/>
      <c r="L997" s="17"/>
      <c r="M997" s="17"/>
      <c r="N997" s="17"/>
      <c r="O997" s="17"/>
      <c r="P997" s="17"/>
      <c r="Q997" s="17"/>
      <c r="R997" s="17"/>
      <c r="S997" s="17"/>
      <c r="T997" s="17"/>
      <c r="U997" s="17"/>
      <c r="V997" s="17"/>
      <c r="W997" s="17"/>
      <c r="X997" s="17"/>
      <c r="Y997" s="17"/>
      <c r="Z997" s="17"/>
      <c r="AA997" s="17"/>
      <c r="AB997" s="17"/>
      <c r="AC997" s="17"/>
      <c r="AD997" s="17"/>
      <c r="AE997" s="17"/>
      <c r="AF997" s="17"/>
    </row>
    <row r="998" spans="6:32" ht="22.25" customHeight="1" x14ac:dyDescent="0.4">
      <c r="F998" s="17"/>
      <c r="G998" s="17"/>
      <c r="H998" s="17"/>
      <c r="I998" s="17"/>
      <c r="J998" s="17"/>
      <c r="K998" s="17"/>
      <c r="L998" s="17"/>
      <c r="M998" s="17"/>
      <c r="N998" s="17"/>
      <c r="O998" s="17"/>
      <c r="P998" s="17"/>
      <c r="Q998" s="17"/>
      <c r="R998" s="17"/>
      <c r="S998" s="17"/>
      <c r="T998" s="17"/>
      <c r="U998" s="17"/>
      <c r="V998" s="17"/>
      <c r="W998" s="17"/>
      <c r="X998" s="17"/>
      <c r="Y998" s="17"/>
      <c r="Z998" s="17"/>
      <c r="AA998" s="17"/>
      <c r="AB998" s="17"/>
      <c r="AC998" s="17"/>
      <c r="AD998" s="17"/>
      <c r="AE998" s="17"/>
      <c r="AF998" s="17"/>
    </row>
    <row r="999" spans="6:32" ht="22.25" customHeight="1" x14ac:dyDescent="0.4">
      <c r="F999" s="17"/>
      <c r="G999" s="17"/>
      <c r="H999" s="17"/>
      <c r="I999" s="17"/>
      <c r="J999" s="17"/>
      <c r="K999" s="17"/>
      <c r="L999" s="17"/>
      <c r="M999" s="17"/>
      <c r="N999" s="17"/>
      <c r="O999" s="17"/>
      <c r="P999" s="17"/>
      <c r="Q999" s="17"/>
      <c r="R999" s="17"/>
      <c r="S999" s="17"/>
      <c r="T999" s="17"/>
      <c r="U999" s="17"/>
      <c r="V999" s="17"/>
      <c r="W999" s="17"/>
      <c r="X999" s="17"/>
      <c r="Y999" s="17"/>
      <c r="Z999" s="17"/>
      <c r="AA999" s="17"/>
      <c r="AB999" s="17"/>
      <c r="AC999" s="17"/>
      <c r="AD999" s="17"/>
      <c r="AE999" s="17"/>
      <c r="AF999" s="17"/>
    </row>
    <row r="1000" spans="6:32" ht="22.25" customHeight="1" x14ac:dyDescent="0.4">
      <c r="F1000" s="17"/>
      <c r="G1000" s="17"/>
      <c r="H1000" s="17"/>
      <c r="I1000" s="17"/>
      <c r="J1000" s="17"/>
      <c r="K1000" s="17"/>
      <c r="L1000" s="17"/>
      <c r="M1000" s="17"/>
      <c r="N1000" s="17"/>
      <c r="O1000" s="17"/>
      <c r="P1000" s="17"/>
      <c r="Q1000" s="17"/>
      <c r="R1000" s="17"/>
      <c r="S1000" s="17"/>
      <c r="T1000" s="17"/>
      <c r="U1000" s="17"/>
      <c r="V1000" s="17"/>
      <c r="W1000" s="17"/>
      <c r="X1000" s="17"/>
      <c r="Y1000" s="17"/>
      <c r="Z1000" s="17"/>
      <c r="AA1000" s="17"/>
      <c r="AB1000" s="17"/>
      <c r="AC1000" s="17"/>
      <c r="AD1000" s="17"/>
      <c r="AE1000" s="17"/>
      <c r="AF1000" s="17"/>
    </row>
  </sheetData>
  <sheetProtection algorithmName="SHA-512" hashValue="6470h7g6s9DkIP6D8gotvWdddbkYuo41l1b4o70hG4+IVEJnNB0E7vSoC3/K+eisheDc20Zic8JU7B8Z5+C8aQ==" saltValue="vv3HD+ciH0neXb0SXV0qFw==" spinCount="100000" sheet="1" objects="1" scenarios="1" formatCells="0" formatColumns="0" deleteRows="0" autoFilter="0"/>
  <sortState xmlns:xlrd2="http://schemas.microsoft.com/office/spreadsheetml/2017/richdata2" ref="F11:AC32">
    <sortCondition ref="I11"/>
    <sortCondition ref="J11"/>
    <sortCondition ref="M11"/>
  </sortState>
  <mergeCells count="16">
    <mergeCell ref="AI10:AJ10"/>
    <mergeCell ref="A8:D8"/>
    <mergeCell ref="A9:D9"/>
    <mergeCell ref="F8:J8"/>
    <mergeCell ref="O9:P9"/>
    <mergeCell ref="AB8:AF9"/>
    <mergeCell ref="AA8:AA9"/>
    <mergeCell ref="W9:Z9"/>
    <mergeCell ref="S9:V9"/>
    <mergeCell ref="L7:N7"/>
    <mergeCell ref="O5:P5"/>
    <mergeCell ref="Q2:R2"/>
    <mergeCell ref="Q8:R8"/>
    <mergeCell ref="Q9:Q10"/>
    <mergeCell ref="R9:R10"/>
    <mergeCell ref="O8:P8"/>
  </mergeCells>
  <phoneticPr fontId="1" type="noConversion"/>
  <dataValidations count="1">
    <dataValidation type="whole" operator="greaterThanOrEqual" allowBlank="1" showInputMessage="1" showErrorMessage="1" sqref="D12:D59" xr:uid="{00000000-0002-0000-0800-000000000000}">
      <formula1>0</formula1>
    </dataValidation>
  </dataValidations>
  <hyperlinks>
    <hyperlink ref="F8" r:id="rId1" xr:uid="{00000000-0004-0000-0800-000000000000}"/>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11</vt:i4>
      </vt:variant>
      <vt:variant>
        <vt:lpstr>具名範圍</vt:lpstr>
      </vt:variant>
      <vt:variant>
        <vt:i4>5</vt:i4>
      </vt:variant>
    </vt:vector>
  </HeadingPairs>
  <TitlesOfParts>
    <vt:vector size="16" baseType="lpstr">
      <vt:lpstr>聯絡我</vt:lpstr>
      <vt:lpstr>勞基法1071121</vt:lpstr>
      <vt:lpstr>勞基法施行細則1080214</vt:lpstr>
      <vt:lpstr>問題</vt:lpstr>
      <vt:lpstr>到職日後強制進位至整數</vt:lpstr>
      <vt:lpstr>官方算法_到職日前四捨五入到小數第二位</vt:lpstr>
      <vt:lpstr>到職日後四捨五入進位至整數</vt:lpstr>
      <vt:lpstr>員工資料整理區</vt:lpstr>
      <vt:lpstr>特休試算</vt:lpstr>
      <vt:lpstr>統計表</vt:lpstr>
      <vt:lpstr>Sheet1</vt:lpstr>
      <vt:lpstr>特休試算!_FilterDatabase</vt:lpstr>
      <vt:lpstr>到職日後四捨五入進位至整數!Print_Area</vt:lpstr>
      <vt:lpstr>特休試算!Print_Area</vt:lpstr>
      <vt:lpstr>特休</vt:lpstr>
      <vt:lpstr>特休表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李金國0932342621</dc:creator>
  <cp:lastModifiedBy>Gisin Lee</cp:lastModifiedBy>
  <cp:lastPrinted>2020-04-29T05:26:03Z</cp:lastPrinted>
  <dcterms:created xsi:type="dcterms:W3CDTF">2016-12-14T03:32:09Z</dcterms:created>
  <dcterms:modified xsi:type="dcterms:W3CDTF">2021-02-03T02:04:33Z</dcterms:modified>
</cp:coreProperties>
</file>